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общая\Волкова Е.В\Закупки по 223-ФЗ\2022\Запрос предложений\Поставка полиэтиленовых труб_август\"/>
    </mc:Choice>
  </mc:AlternateContent>
  <xr:revisionPtr revIDLastSave="0" documentId="13_ncr:1_{68D67205-D856-4DB7-B410-1FB2CFCBC9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чет цены" sheetId="2" r:id="rId1"/>
    <sheet name="Лист1" sheetId="3" r:id="rId2"/>
  </sheets>
  <definedNames>
    <definedName name="_xlnm.Print_Area" localSheetId="0">'Расчет цены'!$A$1:$R$45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1" i="3" l="1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" i="3"/>
  <c r="P31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" i="3"/>
  <c r="K19" i="3"/>
  <c r="K25" i="3"/>
  <c r="K27" i="3"/>
  <c r="K30" i="3"/>
  <c r="K31" i="3" l="1"/>
  <c r="L30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" i="3"/>
  <c r="E31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" i="3"/>
  <c r="L31" i="3" l="1"/>
  <c r="D31" i="3"/>
  <c r="O11" i="2"/>
  <c r="P11" i="2" s="1"/>
  <c r="Q11" i="2" s="1"/>
  <c r="R11" i="2" s="1"/>
  <c r="O12" i="2"/>
  <c r="P12" i="2" s="1"/>
  <c r="Q12" i="2" s="1"/>
  <c r="R12" i="2" s="1"/>
  <c r="O13" i="2"/>
  <c r="P13" i="2" s="1"/>
  <c r="Q13" i="2" s="1"/>
  <c r="R13" i="2" s="1"/>
  <c r="O14" i="2"/>
  <c r="P14" i="2" s="1"/>
  <c r="Q14" i="2" s="1"/>
  <c r="R14" i="2" s="1"/>
  <c r="O15" i="2"/>
  <c r="P15" i="2" s="1"/>
  <c r="Q15" i="2" s="1"/>
  <c r="R15" i="2" s="1"/>
  <c r="O16" i="2"/>
  <c r="P16" i="2" s="1"/>
  <c r="Q16" i="2" s="1"/>
  <c r="R16" i="2" s="1"/>
  <c r="O17" i="2"/>
  <c r="P17" i="2" s="1"/>
  <c r="Q17" i="2" s="1"/>
  <c r="R17" i="2" s="1"/>
  <c r="O18" i="2"/>
  <c r="P18" i="2" s="1"/>
  <c r="Q18" i="2" s="1"/>
  <c r="R18" i="2" s="1"/>
  <c r="O19" i="2"/>
  <c r="P19" i="2" s="1"/>
  <c r="Q19" i="2" s="1"/>
  <c r="R19" i="2" s="1"/>
  <c r="O20" i="2"/>
  <c r="P20" i="2" s="1"/>
  <c r="Q20" i="2" s="1"/>
  <c r="R20" i="2" s="1"/>
  <c r="O21" i="2"/>
  <c r="P21" i="2" s="1"/>
  <c r="Q21" i="2" s="1"/>
  <c r="R21" i="2" s="1"/>
  <c r="O22" i="2"/>
  <c r="P22" i="2" s="1"/>
  <c r="Q22" i="2" s="1"/>
  <c r="R22" i="2" s="1"/>
  <c r="O23" i="2"/>
  <c r="P23" i="2" s="1"/>
  <c r="Q23" i="2" s="1"/>
  <c r="R23" i="2" s="1"/>
  <c r="O24" i="2"/>
  <c r="P24" i="2" s="1"/>
  <c r="Q24" i="2" s="1"/>
  <c r="R24" i="2" s="1"/>
  <c r="O25" i="2"/>
  <c r="P25" i="2" s="1"/>
  <c r="Q25" i="2" s="1"/>
  <c r="R25" i="2" s="1"/>
  <c r="O26" i="2"/>
  <c r="P26" i="2" s="1"/>
  <c r="Q26" i="2" s="1"/>
  <c r="R26" i="2" s="1"/>
  <c r="O27" i="2"/>
  <c r="P27" i="2" s="1"/>
  <c r="Q27" i="2" s="1"/>
  <c r="R27" i="2" s="1"/>
  <c r="O28" i="2"/>
  <c r="P28" i="2" s="1"/>
  <c r="Q28" i="2" s="1"/>
  <c r="R28" i="2" s="1"/>
  <c r="O29" i="2"/>
  <c r="P29" i="2" s="1"/>
  <c r="Q29" i="2" s="1"/>
  <c r="R29" i="2" s="1"/>
  <c r="O30" i="2"/>
  <c r="P30" i="2" s="1"/>
  <c r="Q30" i="2" s="1"/>
  <c r="R30" i="2" s="1"/>
  <c r="O31" i="2"/>
  <c r="P31" i="2" s="1"/>
  <c r="Q31" i="2" s="1"/>
  <c r="R31" i="2" s="1"/>
  <c r="O32" i="2"/>
  <c r="P32" i="2" s="1"/>
  <c r="Q32" i="2" s="1"/>
  <c r="R32" i="2" s="1"/>
  <c r="O33" i="2"/>
  <c r="P33" i="2" s="1"/>
  <c r="Q33" i="2" s="1"/>
  <c r="R33" i="2" s="1"/>
  <c r="O34" i="2"/>
  <c r="P34" i="2" s="1"/>
  <c r="Q34" i="2" s="1"/>
  <c r="R34" i="2" s="1"/>
  <c r="O35" i="2"/>
  <c r="P35" i="2" s="1"/>
  <c r="Q35" i="2" s="1"/>
  <c r="R35" i="2" s="1"/>
  <c r="O36" i="2"/>
  <c r="P36" i="2" s="1"/>
  <c r="Q36" i="2" s="1"/>
  <c r="R36" i="2" s="1"/>
  <c r="L10" i="2"/>
  <c r="L11" i="2"/>
  <c r="M11" i="2" s="1"/>
  <c r="N11" i="2" s="1"/>
  <c r="L12" i="2"/>
  <c r="M12" i="2" s="1"/>
  <c r="N12" i="2" s="1"/>
  <c r="L13" i="2"/>
  <c r="M13" i="2" s="1"/>
  <c r="N13" i="2" s="1"/>
  <c r="L14" i="2"/>
  <c r="M14" i="2" s="1"/>
  <c r="N14" i="2" s="1"/>
  <c r="L15" i="2"/>
  <c r="M15" i="2" s="1"/>
  <c r="N15" i="2" s="1"/>
  <c r="L16" i="2"/>
  <c r="M16" i="2" s="1"/>
  <c r="N16" i="2" s="1"/>
  <c r="L17" i="2"/>
  <c r="M17" i="2" s="1"/>
  <c r="N17" i="2" s="1"/>
  <c r="L18" i="2"/>
  <c r="M18" i="2" s="1"/>
  <c r="N18" i="2" s="1"/>
  <c r="L19" i="2"/>
  <c r="M19" i="2" s="1"/>
  <c r="N19" i="2" s="1"/>
  <c r="L20" i="2"/>
  <c r="M20" i="2" s="1"/>
  <c r="N20" i="2" s="1"/>
  <c r="L21" i="2"/>
  <c r="M21" i="2" s="1"/>
  <c r="N21" i="2" s="1"/>
  <c r="L22" i="2"/>
  <c r="M22" i="2" s="1"/>
  <c r="N22" i="2" s="1"/>
  <c r="L23" i="2"/>
  <c r="M23" i="2" s="1"/>
  <c r="N23" i="2" s="1"/>
  <c r="L24" i="2"/>
  <c r="M24" i="2" s="1"/>
  <c r="N24" i="2" s="1"/>
  <c r="L25" i="2"/>
  <c r="M25" i="2" s="1"/>
  <c r="N25" i="2" s="1"/>
  <c r="L26" i="2"/>
  <c r="M26" i="2" s="1"/>
  <c r="N26" i="2" s="1"/>
  <c r="L27" i="2"/>
  <c r="M27" i="2" s="1"/>
  <c r="N27" i="2" s="1"/>
  <c r="L28" i="2"/>
  <c r="M28" i="2" s="1"/>
  <c r="N28" i="2" s="1"/>
  <c r="L29" i="2"/>
  <c r="M29" i="2" s="1"/>
  <c r="N29" i="2" s="1"/>
  <c r="L30" i="2"/>
  <c r="M30" i="2" s="1"/>
  <c r="N30" i="2" s="1"/>
  <c r="L31" i="2"/>
  <c r="M31" i="2" s="1"/>
  <c r="N31" i="2" s="1"/>
  <c r="L32" i="2"/>
  <c r="M32" i="2" s="1"/>
  <c r="N32" i="2" s="1"/>
  <c r="L33" i="2"/>
  <c r="M33" i="2" s="1"/>
  <c r="N33" i="2" s="1"/>
  <c r="L34" i="2"/>
  <c r="M34" i="2" s="1"/>
  <c r="N34" i="2" s="1"/>
  <c r="L35" i="2"/>
  <c r="M35" i="2" s="1"/>
  <c r="N35" i="2" s="1"/>
  <c r="L36" i="2"/>
  <c r="M36" i="2" s="1"/>
  <c r="N36" i="2" s="1"/>
  <c r="M10" i="2" l="1"/>
  <c r="N10" i="2" s="1"/>
  <c r="O10" i="2"/>
  <c r="P10" i="2" s="1"/>
  <c r="Q10" i="2" s="1"/>
  <c r="R10" i="2" s="1"/>
  <c r="O9" i="2" l="1"/>
  <c r="P9" i="2" s="1"/>
  <c r="Q9" i="2" s="1"/>
  <c r="R9" i="2" s="1"/>
  <c r="R37" i="2" s="1"/>
  <c r="E38" i="2" s="1"/>
  <c r="L9" i="2"/>
  <c r="M9" i="2" s="1"/>
  <c r="N9" i="2" s="1"/>
  <c r="L41" i="2" l="1"/>
</calcChain>
</file>

<file path=xl/sharedStrings.xml><?xml version="1.0" encoding="utf-8"?>
<sst xmlns="http://schemas.openxmlformats.org/spreadsheetml/2006/main" count="102" uniqueCount="69">
  <si>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</si>
  <si>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</si>
  <si>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</si>
  <si>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</si>
  <si>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</si>
  <si>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</si>
  <si>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</si>
  <si>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</si>
  <si>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</si>
  <si>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</si>
  <si>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</si>
  <si>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</si>
  <si>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</si>
  <si>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</si>
  <si>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</si>
  <si>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</si>
  <si>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</si>
  <si>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</si>
  <si>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</si>
  <si>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</si>
  <si>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</si>
  <si>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</si>
  <si>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</si>
  <si>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</si>
  <si>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>Исполнитель:                  Волкова Е.В.</t>
  </si>
  <si>
    <t>Поставщик № 2 исх. №2177 от 26.07.22г.</t>
  </si>
  <si>
    <t>Поставщик №3 исх.1568/-22 от 01.08.22г.</t>
  </si>
  <si>
    <t xml:space="preserve"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   Перерасчет произведен в рублях по курсу Рубля в Евро, установленному Центральным банком РФ на 05.08.2022г.                             </t>
  </si>
  <si>
    <t>м</t>
  </si>
  <si>
    <t>Поставщик № 1 исх.б/н от 17.08.22г.</t>
  </si>
  <si>
    <t xml:space="preserve">Ком.пред. №1 </t>
  </si>
  <si>
    <t>сумма с ндс</t>
  </si>
  <si>
    <t>сумма без ндс</t>
  </si>
  <si>
    <t>с ндс</t>
  </si>
  <si>
    <t xml:space="preserve"> сумма с ндс</t>
  </si>
  <si>
    <t>ком.2</t>
  </si>
  <si>
    <t>без ндс</t>
  </si>
  <si>
    <t>цена с ндс</t>
  </si>
  <si>
    <t>шт.</t>
  </si>
  <si>
    <t>Труба ПЭ100 DN20 SDR11</t>
  </si>
  <si>
    <t>Труба ПЭ100 DN25 SDR13,6</t>
  </si>
  <si>
    <t>Труба ПЭ100 DN32 SDR17</t>
  </si>
  <si>
    <t>Труба ПЭ100 DN40 SDR17</t>
  </si>
  <si>
    <t>Труба ПЭ100 DN50 SDR17</t>
  </si>
  <si>
    <t>Труба ПЭ100 DN63 SDR17</t>
  </si>
  <si>
    <t>Труба ПЭ100 DN110 SDR17</t>
  </si>
  <si>
    <t>Труба ПЭ100 DN160 SDR17</t>
  </si>
  <si>
    <t>Труба ПЭ100 DN200 SDR17</t>
  </si>
  <si>
    <t>Труба ПЭ100 DN225 SDR17</t>
  </si>
  <si>
    <t>Труба ПЭ100 DN250 SDR17</t>
  </si>
  <si>
    <t>Труба ПЭ100 DN315 SDR17</t>
  </si>
  <si>
    <t>Труба ПЭ100 DN355 SDR17</t>
  </si>
  <si>
    <t>Труба ПЭ100 DN400 SDR17</t>
  </si>
  <si>
    <t>Труба ПЭ100 DN500 SDR17</t>
  </si>
  <si>
    <t xml:space="preserve">Труба двухслойная гофрированная DN/OD110 SN8 </t>
  </si>
  <si>
    <t>Муфта соединительная для труб КОРСИС DN/OD110</t>
  </si>
  <si>
    <t>Кольцо уплотнительное для труб КОРСИС DN/OD110</t>
  </si>
  <si>
    <t xml:space="preserve">Труба двухслойная гофрированная DN/OD160 SN8 </t>
  </si>
  <si>
    <t>Муфта соединительная для труб КОРСИС DN/OD160</t>
  </si>
  <si>
    <t>Кольцо уплотнительное для труб КОРСИС DN/OD160</t>
  </si>
  <si>
    <t>Труба двухслойная гофрированная DN/OD200 SN8</t>
  </si>
  <si>
    <t>Муфта соединительная для труб КОРСИС DN/OD200</t>
  </si>
  <si>
    <t>Кольцо уплотнительное для труб КОРСИС DN/OD200</t>
  </si>
  <si>
    <t>Труба двухслойная гофрированная DN/OD250 SN8</t>
  </si>
  <si>
    <t>Кольцо уплотнительное для труб КОРСИС DN/OD250</t>
  </si>
  <si>
    <t>Труба двухслойная гофрированная DN/OD315 SN8</t>
  </si>
  <si>
    <t>Кольцо уплотнительное для труб КОРСИС DN/OD315</t>
  </si>
  <si>
    <t>Дата 22.08.2022г.</t>
  </si>
  <si>
    <t>Поставка полиэтиленовых труб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</si>
</sst>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99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4" fontId="9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2" fillId="0" borderId="0" xfId="0" applyFont="1" applyAlignment="1">
      <alignment horizontal="center"/>
    </xf>
    <xf numFmtId="0" fontId="22" fillId="0" borderId="0" xfId="0" applyFont="1"/>
    <xf numFmtId="2" fontId="22" fillId="0" borderId="0" xfId="0" applyNumberFormat="1" applyFont="1" applyAlignment="1">
      <alignment horizontal="center"/>
    </xf>
    <xf numFmtId="2" fontId="22" fillId="0" borderId="0" xfId="0" applyNumberFormat="1" applyFont="1"/>
    <xf numFmtId="166" fontId="0" fillId="0" borderId="0" xfId="0" applyNumberFormat="1"/>
    <xf numFmtId="166" fontId="22" fillId="0" borderId="0" xfId="0" applyNumberFormat="1" applyFont="1"/>
    <xf numFmtId="166" fontId="0" fillId="0" borderId="0" xfId="0" applyNumberFormat="1" applyAlignment="1"/>
    <xf numFmtId="166" fontId="22" fillId="0" borderId="0" xfId="0" applyNumberFormat="1" applyFont="1" applyAlignment="1"/>
    <xf numFmtId="2" fontId="0" fillId="3" borderId="0" xfId="0" applyNumberFormat="1" applyFill="1"/>
    <xf numFmtId="0" fontId="0" fillId="3" borderId="0" xfId="0" applyFill="1"/>
    <xf numFmtId="0" fontId="9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">
    <cellStyle name="Excel Built-in Normal" xfId="1" xr:uid="{00000000-0005-0000-0000-000000000000}"/>
    <cellStyle name="Обычный" xfId="0" builtinId="0"/>
    <cellStyle name="Обычный 3" xfId="2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topLeftCell="A16" zoomScale="70" zoomScaleNormal="70" workbookViewId="0">
      <selection activeCell="B36" sqref="B36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" style="2" customWidth="1"/>
    <col min="4" max="4" width="5.42578125" style="2" customWidth="1"/>
    <col min="5" max="5" width="11.570312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52.5" hidden="1" customHeight="1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21.7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95" t="s">
        <v>21</v>
      </c>
      <c r="N4" s="96"/>
      <c r="O4" s="96"/>
      <c r="P4" s="96"/>
      <c r="Q4" s="56"/>
      <c r="R4" s="56"/>
    </row>
    <row r="5" spans="1:18" ht="33.75" customHeight="1" x14ac:dyDescent="0.3">
      <c r="A5" s="56"/>
      <c r="B5" s="56"/>
      <c r="C5" s="56"/>
      <c r="D5" s="56"/>
      <c r="E5" s="56"/>
      <c r="F5" s="97" t="s">
        <v>68</v>
      </c>
      <c r="G5" s="98"/>
      <c r="H5" s="98"/>
      <c r="I5" s="98"/>
      <c r="J5" s="98"/>
      <c r="K5" s="98"/>
      <c r="L5" s="98"/>
      <c r="M5" s="98"/>
      <c r="N5" s="98"/>
      <c r="O5" s="98"/>
      <c r="P5" s="57"/>
      <c r="Q5" s="56"/>
      <c r="R5" s="56"/>
    </row>
    <row r="6" spans="1:18" ht="36" customHeight="1" x14ac:dyDescent="0.2">
      <c r="A6" s="88" t="s">
        <v>15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ht="39" customHeight="1" x14ac:dyDescent="0.2">
      <c r="A7" s="89" t="s">
        <v>0</v>
      </c>
      <c r="B7" s="90" t="s">
        <v>14</v>
      </c>
      <c r="C7" s="91" t="s">
        <v>1</v>
      </c>
      <c r="D7" s="91" t="s">
        <v>2</v>
      </c>
      <c r="E7" s="81" t="s">
        <v>3</v>
      </c>
      <c r="F7" s="82"/>
      <c r="G7" s="93"/>
      <c r="H7" s="81" t="s">
        <v>9</v>
      </c>
      <c r="I7" s="82"/>
      <c r="J7" s="82"/>
      <c r="K7" s="83" t="s">
        <v>11</v>
      </c>
      <c r="L7" s="94" t="s">
        <v>16</v>
      </c>
      <c r="M7" s="94"/>
      <c r="N7" s="94"/>
      <c r="O7" s="77" t="s">
        <v>17</v>
      </c>
      <c r="P7" s="77"/>
      <c r="Q7" s="77"/>
      <c r="R7" s="77"/>
    </row>
    <row r="8" spans="1:18" ht="156" customHeight="1" x14ac:dyDescent="0.2">
      <c r="A8" s="89"/>
      <c r="B8" s="90"/>
      <c r="C8" s="92"/>
      <c r="D8" s="92"/>
      <c r="E8" s="31" t="s">
        <v>29</v>
      </c>
      <c r="F8" s="31" t="s">
        <v>25</v>
      </c>
      <c r="G8" s="31" t="s">
        <v>26</v>
      </c>
      <c r="H8" s="4" t="s">
        <v>10</v>
      </c>
      <c r="I8" s="4" t="s">
        <v>10</v>
      </c>
      <c r="J8" s="4" t="s">
        <v>10</v>
      </c>
      <c r="K8" s="84"/>
      <c r="L8" s="3" t="s">
        <v>12</v>
      </c>
      <c r="M8" s="3" t="s">
        <v>4</v>
      </c>
      <c r="N8" s="5" t="s">
        <v>5</v>
      </c>
      <c r="O8" s="23" t="s">
        <v>18</v>
      </c>
      <c r="P8" s="6" t="s">
        <v>6</v>
      </c>
      <c r="Q8" s="6" t="s">
        <v>7</v>
      </c>
      <c r="R8" s="35" t="s">
        <v>19</v>
      </c>
    </row>
    <row r="9" spans="1:18" s="54" customFormat="1" ht="33" customHeight="1" x14ac:dyDescent="0.2">
      <c r="A9" s="42">
        <v>1</v>
      </c>
      <c r="B9" s="43" t="s">
        <v>39</v>
      </c>
      <c r="C9" s="44" t="s">
        <v>28</v>
      </c>
      <c r="D9" s="45">
        <v>400</v>
      </c>
      <c r="E9" s="46">
        <v>31.3</v>
      </c>
      <c r="F9" s="46">
        <v>31.92</v>
      </c>
      <c r="G9" s="46">
        <v>31.59</v>
      </c>
      <c r="H9" s="47"/>
      <c r="I9" s="47"/>
      <c r="J9" s="47"/>
      <c r="K9" s="48"/>
      <c r="L9" s="49">
        <f t="shared" ref="L9:L36" si="0">(E9+F9+G9)/3</f>
        <v>31.603333333333335</v>
      </c>
      <c r="M9" s="50">
        <f t="shared" ref="M9:M36" si="1">SQRT(((SUM((POWER(E9-L9,2)),(POWER(F9-L9,2)),(POWER(G9-L9,2)))/(COLUMNS(E9:G9)-1))))</f>
        <v>0.31021497922140007</v>
      </c>
      <c r="N9" s="50">
        <f t="shared" ref="N9:N36" si="2">M9/L9*100</f>
        <v>0.98158942903090407</v>
      </c>
      <c r="O9" s="51">
        <f t="shared" ref="O9:O36" si="3">((D9/3)*(SUM(E9:G9)))</f>
        <v>12641.333333333334</v>
      </c>
      <c r="P9" s="52">
        <f t="shared" ref="P9:P36" si="4">O9/D9</f>
        <v>31.603333333333335</v>
      </c>
      <c r="Q9" s="51">
        <f t="shared" ref="Q9:Q36" si="5">ROUNDDOWN(P9,2)</f>
        <v>31.6</v>
      </c>
      <c r="R9" s="53">
        <f t="shared" ref="R9:R36" si="6">Q9*D9</f>
        <v>12640</v>
      </c>
    </row>
    <row r="10" spans="1:18" s="54" customFormat="1" ht="33" customHeight="1" x14ac:dyDescent="0.2">
      <c r="A10" s="42">
        <v>2</v>
      </c>
      <c r="B10" s="43" t="s">
        <v>40</v>
      </c>
      <c r="C10" s="44" t="s">
        <v>28</v>
      </c>
      <c r="D10" s="45">
        <v>700</v>
      </c>
      <c r="E10" s="46">
        <v>39.94</v>
      </c>
      <c r="F10" s="46">
        <v>40.729999999999997</v>
      </c>
      <c r="G10" s="46">
        <v>40.229999999999997</v>
      </c>
      <c r="H10" s="47"/>
      <c r="I10" s="47"/>
      <c r="J10" s="47"/>
      <c r="K10" s="48"/>
      <c r="L10" s="49">
        <f t="shared" si="0"/>
        <v>40.29999999999999</v>
      </c>
      <c r="M10" s="50">
        <f t="shared" si="1"/>
        <v>0.39962482405376132</v>
      </c>
      <c r="N10" s="50">
        <f t="shared" si="2"/>
        <v>0.99162487358253459</v>
      </c>
      <c r="O10" s="51">
        <f t="shared" si="3"/>
        <v>28209.999999999996</v>
      </c>
      <c r="P10" s="52">
        <f t="shared" si="4"/>
        <v>40.299999999999997</v>
      </c>
      <c r="Q10" s="51">
        <f t="shared" si="5"/>
        <v>40.299999999999997</v>
      </c>
      <c r="R10" s="53">
        <f t="shared" si="6"/>
        <v>28209.999999999996</v>
      </c>
    </row>
    <row r="11" spans="1:18" s="54" customFormat="1" ht="33" customHeight="1" x14ac:dyDescent="0.2">
      <c r="A11" s="42">
        <v>3</v>
      </c>
      <c r="B11" s="43" t="s">
        <v>41</v>
      </c>
      <c r="C11" s="44" t="s">
        <v>28</v>
      </c>
      <c r="D11" s="45">
        <v>800</v>
      </c>
      <c r="E11" s="46">
        <v>52.07</v>
      </c>
      <c r="F11" s="46">
        <v>53.11</v>
      </c>
      <c r="G11" s="46">
        <v>52.65</v>
      </c>
      <c r="H11" s="47"/>
      <c r="I11" s="47"/>
      <c r="J11" s="47"/>
      <c r="K11" s="48"/>
      <c r="L11" s="49">
        <f t="shared" si="0"/>
        <v>52.610000000000007</v>
      </c>
      <c r="M11" s="50">
        <f t="shared" si="1"/>
        <v>0.52115256883181482</v>
      </c>
      <c r="N11" s="50">
        <f t="shared" si="2"/>
        <v>0.99059602515075973</v>
      </c>
      <c r="O11" s="51">
        <f t="shared" si="3"/>
        <v>42088.000000000007</v>
      </c>
      <c r="P11" s="52">
        <f t="shared" si="4"/>
        <v>52.610000000000007</v>
      </c>
      <c r="Q11" s="51">
        <f t="shared" si="5"/>
        <v>52.61</v>
      </c>
      <c r="R11" s="53">
        <f t="shared" si="6"/>
        <v>42088</v>
      </c>
    </row>
    <row r="12" spans="1:18" s="54" customFormat="1" ht="33" customHeight="1" x14ac:dyDescent="0.2">
      <c r="A12" s="42">
        <v>4</v>
      </c>
      <c r="B12" s="43" t="s">
        <v>42</v>
      </c>
      <c r="C12" s="44" t="s">
        <v>28</v>
      </c>
      <c r="D12" s="45">
        <v>800</v>
      </c>
      <c r="E12" s="46">
        <v>78.78</v>
      </c>
      <c r="F12" s="46">
        <v>80.36</v>
      </c>
      <c r="G12" s="46">
        <v>79.650000000000006</v>
      </c>
      <c r="H12" s="47"/>
      <c r="I12" s="47"/>
      <c r="J12" s="47"/>
      <c r="K12" s="48"/>
      <c r="L12" s="49">
        <f t="shared" si="0"/>
        <v>79.596666666666664</v>
      </c>
      <c r="M12" s="50">
        <f t="shared" si="1"/>
        <v>0.79134905909676312</v>
      </c>
      <c r="N12" s="50">
        <f t="shared" si="2"/>
        <v>0.99419874253121543</v>
      </c>
      <c r="O12" s="51">
        <f t="shared" si="3"/>
        <v>63677.333333333336</v>
      </c>
      <c r="P12" s="52">
        <f t="shared" si="4"/>
        <v>79.596666666666664</v>
      </c>
      <c r="Q12" s="51">
        <f t="shared" si="5"/>
        <v>79.59</v>
      </c>
      <c r="R12" s="53">
        <f t="shared" si="6"/>
        <v>63672</v>
      </c>
    </row>
    <row r="13" spans="1:18" s="54" customFormat="1" ht="33" customHeight="1" x14ac:dyDescent="0.2">
      <c r="A13" s="42">
        <v>5</v>
      </c>
      <c r="B13" s="43" t="s">
        <v>43</v>
      </c>
      <c r="C13" s="44" t="s">
        <v>28</v>
      </c>
      <c r="D13" s="45">
        <v>100</v>
      </c>
      <c r="E13" s="46">
        <v>121.14</v>
      </c>
      <c r="F13" s="46">
        <v>123.23</v>
      </c>
      <c r="G13" s="46">
        <v>122.31</v>
      </c>
      <c r="H13" s="47"/>
      <c r="I13" s="47"/>
      <c r="J13" s="47"/>
      <c r="K13" s="48"/>
      <c r="L13" s="49">
        <f t="shared" si="0"/>
        <v>122.22666666666667</v>
      </c>
      <c r="M13" s="50">
        <f t="shared" si="1"/>
        <v>1.0474890611998471</v>
      </c>
      <c r="N13" s="50">
        <f t="shared" si="2"/>
        <v>0.85700534078748247</v>
      </c>
      <c r="O13" s="51">
        <f t="shared" si="3"/>
        <v>12222.666666666668</v>
      </c>
      <c r="P13" s="52">
        <f t="shared" si="4"/>
        <v>122.22666666666667</v>
      </c>
      <c r="Q13" s="51">
        <f t="shared" si="5"/>
        <v>122.22</v>
      </c>
      <c r="R13" s="53">
        <f t="shared" si="6"/>
        <v>12222</v>
      </c>
    </row>
    <row r="14" spans="1:18" s="54" customFormat="1" ht="33" customHeight="1" x14ac:dyDescent="0.2">
      <c r="A14" s="42">
        <v>6</v>
      </c>
      <c r="B14" s="43" t="s">
        <v>44</v>
      </c>
      <c r="C14" s="44" t="s">
        <v>28</v>
      </c>
      <c r="D14" s="45">
        <v>500</v>
      </c>
      <c r="E14" s="46">
        <v>192.9</v>
      </c>
      <c r="F14" s="46">
        <v>196.76</v>
      </c>
      <c r="G14" s="46">
        <v>194.94</v>
      </c>
      <c r="H14" s="47"/>
      <c r="I14" s="47"/>
      <c r="J14" s="47"/>
      <c r="K14" s="48"/>
      <c r="L14" s="49">
        <f t="shared" si="0"/>
        <v>194.86666666666665</v>
      </c>
      <c r="M14" s="50">
        <f t="shared" si="1"/>
        <v>1.9310446223050635</v>
      </c>
      <c r="N14" s="50">
        <f t="shared" si="2"/>
        <v>0.9909568708373574</v>
      </c>
      <c r="O14" s="51">
        <f t="shared" si="3"/>
        <v>97433.333333333314</v>
      </c>
      <c r="P14" s="52">
        <f t="shared" si="4"/>
        <v>194.86666666666662</v>
      </c>
      <c r="Q14" s="51">
        <f t="shared" si="5"/>
        <v>194.86</v>
      </c>
      <c r="R14" s="53">
        <f t="shared" si="6"/>
        <v>97430</v>
      </c>
    </row>
    <row r="15" spans="1:18" s="54" customFormat="1" ht="33" customHeight="1" x14ac:dyDescent="0.2">
      <c r="A15" s="42">
        <v>7</v>
      </c>
      <c r="B15" s="43" t="s">
        <v>45</v>
      </c>
      <c r="C15" s="44" t="s">
        <v>28</v>
      </c>
      <c r="D15" s="45">
        <v>144</v>
      </c>
      <c r="E15" s="46">
        <v>601.09</v>
      </c>
      <c r="F15" s="46">
        <v>612.29999999999995</v>
      </c>
      <c r="G15" s="46">
        <v>583.20000000000005</v>
      </c>
      <c r="H15" s="47"/>
      <c r="I15" s="47"/>
      <c r="J15" s="47"/>
      <c r="K15" s="48"/>
      <c r="L15" s="49">
        <f t="shared" si="0"/>
        <v>598.86333333333334</v>
      </c>
      <c r="M15" s="50">
        <f t="shared" si="1"/>
        <v>14.677228394125782</v>
      </c>
      <c r="N15" s="50">
        <f t="shared" si="2"/>
        <v>2.4508477272152991</v>
      </c>
      <c r="O15" s="51">
        <f t="shared" si="3"/>
        <v>86236.319999999992</v>
      </c>
      <c r="P15" s="52">
        <f t="shared" si="4"/>
        <v>598.86333333333323</v>
      </c>
      <c r="Q15" s="51">
        <f t="shared" si="5"/>
        <v>598.86</v>
      </c>
      <c r="R15" s="53">
        <f t="shared" si="6"/>
        <v>86235.839999999997</v>
      </c>
    </row>
    <row r="16" spans="1:18" s="54" customFormat="1" ht="33" customHeight="1" x14ac:dyDescent="0.2">
      <c r="A16" s="42">
        <v>8</v>
      </c>
      <c r="B16" s="43" t="s">
        <v>46</v>
      </c>
      <c r="C16" s="44" t="s">
        <v>28</v>
      </c>
      <c r="D16" s="45">
        <v>96</v>
      </c>
      <c r="E16" s="46">
        <v>1217.3</v>
      </c>
      <c r="F16" s="46">
        <v>1241.6199999999999</v>
      </c>
      <c r="G16" s="46">
        <v>1229.31</v>
      </c>
      <c r="H16" s="47"/>
      <c r="I16" s="47"/>
      <c r="J16" s="47"/>
      <c r="K16" s="48"/>
      <c r="L16" s="49">
        <f t="shared" si="0"/>
        <v>1229.4100000000001</v>
      </c>
      <c r="M16" s="50">
        <f t="shared" si="1"/>
        <v>12.160308384247468</v>
      </c>
      <c r="N16" s="50">
        <f t="shared" si="2"/>
        <v>0.98911741276282661</v>
      </c>
      <c r="O16" s="51">
        <f t="shared" si="3"/>
        <v>118023.36</v>
      </c>
      <c r="P16" s="52">
        <f t="shared" si="4"/>
        <v>1229.4100000000001</v>
      </c>
      <c r="Q16" s="51">
        <f t="shared" si="5"/>
        <v>1229.4100000000001</v>
      </c>
      <c r="R16" s="53">
        <f t="shared" si="6"/>
        <v>118023.36000000002</v>
      </c>
    </row>
    <row r="17" spans="1:18" s="54" customFormat="1" ht="33" customHeight="1" x14ac:dyDescent="0.2">
      <c r="A17" s="42">
        <v>9</v>
      </c>
      <c r="B17" s="43" t="s">
        <v>47</v>
      </c>
      <c r="C17" s="44" t="s">
        <v>28</v>
      </c>
      <c r="D17" s="45">
        <v>36</v>
      </c>
      <c r="E17" s="46">
        <v>1899.78</v>
      </c>
      <c r="F17" s="46">
        <v>1937.72</v>
      </c>
      <c r="G17" s="46">
        <v>1918.89</v>
      </c>
      <c r="H17" s="47"/>
      <c r="I17" s="47"/>
      <c r="J17" s="47"/>
      <c r="K17" s="48"/>
      <c r="L17" s="49">
        <f t="shared" si="0"/>
        <v>1918.7966666666669</v>
      </c>
      <c r="M17" s="50">
        <f t="shared" si="1"/>
        <v>18.970172200940464</v>
      </c>
      <c r="N17" s="50">
        <f t="shared" si="2"/>
        <v>0.98864942442783377</v>
      </c>
      <c r="O17" s="51">
        <f t="shared" si="3"/>
        <v>69076.680000000008</v>
      </c>
      <c r="P17" s="52">
        <f t="shared" si="4"/>
        <v>1918.7966666666669</v>
      </c>
      <c r="Q17" s="51">
        <f t="shared" si="5"/>
        <v>1918.79</v>
      </c>
      <c r="R17" s="53">
        <f t="shared" si="6"/>
        <v>69076.44</v>
      </c>
    </row>
    <row r="18" spans="1:18" s="54" customFormat="1" ht="33" customHeight="1" x14ac:dyDescent="0.2">
      <c r="A18" s="42">
        <v>10</v>
      </c>
      <c r="B18" s="43" t="s">
        <v>48</v>
      </c>
      <c r="C18" s="44" t="s">
        <v>28</v>
      </c>
      <c r="D18" s="45">
        <v>96</v>
      </c>
      <c r="E18" s="46">
        <v>2411.9499999999998</v>
      </c>
      <c r="F18" s="46">
        <v>2460.13</v>
      </c>
      <c r="G18" s="46">
        <v>2436.75</v>
      </c>
      <c r="H18" s="47"/>
      <c r="I18" s="47"/>
      <c r="J18" s="47"/>
      <c r="K18" s="48"/>
      <c r="L18" s="49">
        <f t="shared" si="0"/>
        <v>2436.2766666666666</v>
      </c>
      <c r="M18" s="50">
        <f t="shared" si="1"/>
        <v>24.093487363462771</v>
      </c>
      <c r="N18" s="50">
        <f t="shared" si="2"/>
        <v>0.98894709673625347</v>
      </c>
      <c r="O18" s="51">
        <f t="shared" si="3"/>
        <v>233882.56</v>
      </c>
      <c r="P18" s="52">
        <f t="shared" si="4"/>
        <v>2436.2766666666666</v>
      </c>
      <c r="Q18" s="51">
        <f t="shared" si="5"/>
        <v>2436.27</v>
      </c>
      <c r="R18" s="53">
        <f t="shared" si="6"/>
        <v>233881.91999999998</v>
      </c>
    </row>
    <row r="19" spans="1:18" s="54" customFormat="1" ht="33" customHeight="1" x14ac:dyDescent="0.2">
      <c r="A19" s="42">
        <v>11</v>
      </c>
      <c r="B19" s="43" t="s">
        <v>49</v>
      </c>
      <c r="C19" s="44" t="s">
        <v>28</v>
      </c>
      <c r="D19" s="45">
        <v>60</v>
      </c>
      <c r="E19" s="46">
        <v>2968.16</v>
      </c>
      <c r="F19" s="46">
        <v>3027.44</v>
      </c>
      <c r="G19" s="46">
        <v>2998.08</v>
      </c>
      <c r="H19" s="47"/>
      <c r="I19" s="47"/>
      <c r="J19" s="47"/>
      <c r="K19" s="48"/>
      <c r="L19" s="49">
        <f t="shared" si="0"/>
        <v>2997.8933333333334</v>
      </c>
      <c r="M19" s="50">
        <f t="shared" si="1"/>
        <v>29.640440842425729</v>
      </c>
      <c r="N19" s="50">
        <f t="shared" si="2"/>
        <v>0.98870898817032837</v>
      </c>
      <c r="O19" s="51">
        <f t="shared" si="3"/>
        <v>179873.6</v>
      </c>
      <c r="P19" s="52">
        <f t="shared" si="4"/>
        <v>2997.8933333333334</v>
      </c>
      <c r="Q19" s="51">
        <f t="shared" si="5"/>
        <v>2997.89</v>
      </c>
      <c r="R19" s="53">
        <f t="shared" si="6"/>
        <v>179873.4</v>
      </c>
    </row>
    <row r="20" spans="1:18" s="54" customFormat="1" ht="33" customHeight="1" x14ac:dyDescent="0.2">
      <c r="A20" s="42">
        <v>12</v>
      </c>
      <c r="B20" s="43" t="s">
        <v>50</v>
      </c>
      <c r="C20" s="44" t="s">
        <v>28</v>
      </c>
      <c r="D20" s="45">
        <v>60</v>
      </c>
      <c r="E20" s="46">
        <v>4694.41</v>
      </c>
      <c r="F20" s="46">
        <v>4788.17</v>
      </c>
      <c r="G20" s="46">
        <v>4743.8999999999996</v>
      </c>
      <c r="H20" s="47"/>
      <c r="I20" s="47"/>
      <c r="J20" s="47"/>
      <c r="K20" s="48"/>
      <c r="L20" s="49">
        <f t="shared" si="0"/>
        <v>4742.16</v>
      </c>
      <c r="M20" s="50">
        <f t="shared" si="1"/>
        <v>46.904211964385567</v>
      </c>
      <c r="N20" s="50">
        <f t="shared" si="2"/>
        <v>0.98908961242103954</v>
      </c>
      <c r="O20" s="51">
        <f t="shared" si="3"/>
        <v>284529.59999999998</v>
      </c>
      <c r="P20" s="52">
        <f t="shared" si="4"/>
        <v>4742.16</v>
      </c>
      <c r="Q20" s="51">
        <f t="shared" si="5"/>
        <v>4742.16</v>
      </c>
      <c r="R20" s="53">
        <f t="shared" si="6"/>
        <v>284529.59999999998</v>
      </c>
    </row>
    <row r="21" spans="1:18" s="54" customFormat="1" ht="33" customHeight="1" x14ac:dyDescent="0.2">
      <c r="A21" s="42">
        <v>13</v>
      </c>
      <c r="B21" s="43" t="s">
        <v>51</v>
      </c>
      <c r="C21" s="44" t="s">
        <v>28</v>
      </c>
      <c r="D21" s="45">
        <v>24</v>
      </c>
      <c r="E21" s="46">
        <v>5989.42</v>
      </c>
      <c r="F21" s="46">
        <v>6109.04</v>
      </c>
      <c r="G21" s="46">
        <v>6050.7</v>
      </c>
      <c r="H21" s="47"/>
      <c r="I21" s="47"/>
      <c r="J21" s="47"/>
      <c r="K21" s="48"/>
      <c r="L21" s="49">
        <f t="shared" si="0"/>
        <v>6049.72</v>
      </c>
      <c r="M21" s="50">
        <f t="shared" si="1"/>
        <v>59.816021265209486</v>
      </c>
      <c r="N21" s="50">
        <f t="shared" si="2"/>
        <v>0.98874032624996677</v>
      </c>
      <c r="O21" s="51">
        <f t="shared" si="3"/>
        <v>145193.28</v>
      </c>
      <c r="P21" s="52">
        <f t="shared" si="4"/>
        <v>6049.72</v>
      </c>
      <c r="Q21" s="51">
        <f t="shared" si="5"/>
        <v>6049.72</v>
      </c>
      <c r="R21" s="53">
        <f t="shared" si="6"/>
        <v>145193.28</v>
      </c>
    </row>
    <row r="22" spans="1:18" s="54" customFormat="1" ht="33" customHeight="1" x14ac:dyDescent="0.2">
      <c r="A22" s="42">
        <v>14</v>
      </c>
      <c r="B22" s="43" t="s">
        <v>52</v>
      </c>
      <c r="C22" s="44" t="s">
        <v>28</v>
      </c>
      <c r="D22" s="45">
        <v>36</v>
      </c>
      <c r="E22" s="46">
        <v>7554.44</v>
      </c>
      <c r="F22" s="46">
        <v>7705.32</v>
      </c>
      <c r="G22" s="46">
        <v>7631.55</v>
      </c>
      <c r="H22" s="47"/>
      <c r="I22" s="47"/>
      <c r="J22" s="47"/>
      <c r="K22" s="48"/>
      <c r="L22" s="49">
        <f t="shared" si="0"/>
        <v>7630.4366666666656</v>
      </c>
      <c r="M22" s="50">
        <f t="shared" si="1"/>
        <v>75.446161157035306</v>
      </c>
      <c r="N22" s="50">
        <f t="shared" si="2"/>
        <v>0.98875286504400994</v>
      </c>
      <c r="O22" s="51">
        <f t="shared" si="3"/>
        <v>274695.71999999997</v>
      </c>
      <c r="P22" s="52">
        <f t="shared" si="4"/>
        <v>7630.4366666666656</v>
      </c>
      <c r="Q22" s="51">
        <f t="shared" si="5"/>
        <v>7630.43</v>
      </c>
      <c r="R22" s="53">
        <f t="shared" si="6"/>
        <v>274695.48</v>
      </c>
    </row>
    <row r="23" spans="1:18" s="54" customFormat="1" ht="33" customHeight="1" x14ac:dyDescent="0.2">
      <c r="A23" s="42">
        <v>15</v>
      </c>
      <c r="B23" s="43" t="s">
        <v>53</v>
      </c>
      <c r="C23" s="44" t="s">
        <v>28</v>
      </c>
      <c r="D23" s="45">
        <v>24</v>
      </c>
      <c r="E23" s="46">
        <v>11844.16</v>
      </c>
      <c r="F23" s="46">
        <v>12080.71</v>
      </c>
      <c r="G23" s="46">
        <v>11947.5</v>
      </c>
      <c r="H23" s="47"/>
      <c r="I23" s="47"/>
      <c r="J23" s="47"/>
      <c r="K23" s="48"/>
      <c r="L23" s="49">
        <f t="shared" si="0"/>
        <v>11957.456666666665</v>
      </c>
      <c r="M23" s="50">
        <f t="shared" si="1"/>
        <v>118.58889928375775</v>
      </c>
      <c r="N23" s="50">
        <f t="shared" si="2"/>
        <v>0.99175688099580073</v>
      </c>
      <c r="O23" s="51">
        <f t="shared" si="3"/>
        <v>286978.95999999996</v>
      </c>
      <c r="P23" s="52">
        <f t="shared" si="4"/>
        <v>11957.456666666665</v>
      </c>
      <c r="Q23" s="51">
        <f t="shared" si="5"/>
        <v>11957.45</v>
      </c>
      <c r="R23" s="53">
        <f t="shared" si="6"/>
        <v>286978.80000000005</v>
      </c>
    </row>
    <row r="24" spans="1:18" s="54" customFormat="1" ht="45" customHeight="1" x14ac:dyDescent="0.2">
      <c r="A24" s="42">
        <v>16</v>
      </c>
      <c r="B24" s="43" t="s">
        <v>54</v>
      </c>
      <c r="C24" s="44" t="s">
        <v>28</v>
      </c>
      <c r="D24" s="45">
        <v>60</v>
      </c>
      <c r="E24" s="46">
        <v>423.62</v>
      </c>
      <c r="F24" s="46">
        <v>427.88</v>
      </c>
      <c r="G24" s="46">
        <v>425.52</v>
      </c>
      <c r="H24" s="47"/>
      <c r="I24" s="47"/>
      <c r="J24" s="47"/>
      <c r="K24" s="48"/>
      <c r="L24" s="49">
        <f t="shared" si="0"/>
        <v>425.67333333333335</v>
      </c>
      <c r="M24" s="50">
        <f t="shared" si="1"/>
        <v>2.1341352659410595</v>
      </c>
      <c r="N24" s="50">
        <f t="shared" si="2"/>
        <v>0.50135517046116573</v>
      </c>
      <c r="O24" s="51">
        <f t="shared" si="3"/>
        <v>25540.400000000001</v>
      </c>
      <c r="P24" s="52">
        <f t="shared" si="4"/>
        <v>425.67333333333335</v>
      </c>
      <c r="Q24" s="51">
        <f t="shared" si="5"/>
        <v>425.67</v>
      </c>
      <c r="R24" s="53">
        <f t="shared" si="6"/>
        <v>25540.2</v>
      </c>
    </row>
    <row r="25" spans="1:18" s="54" customFormat="1" ht="33" customHeight="1" x14ac:dyDescent="0.2">
      <c r="A25" s="42">
        <v>17</v>
      </c>
      <c r="B25" s="43" t="s">
        <v>55</v>
      </c>
      <c r="C25" s="44" t="s">
        <v>38</v>
      </c>
      <c r="D25" s="45">
        <v>4</v>
      </c>
      <c r="E25" s="46">
        <v>121.34</v>
      </c>
      <c r="F25" s="46">
        <v>122.88</v>
      </c>
      <c r="G25" s="46">
        <v>121.98</v>
      </c>
      <c r="H25" s="47"/>
      <c r="I25" s="47"/>
      <c r="J25" s="47"/>
      <c r="K25" s="48"/>
      <c r="L25" s="49">
        <f t="shared" si="0"/>
        <v>122.06666666666666</v>
      </c>
      <c r="M25" s="50">
        <f t="shared" si="1"/>
        <v>0.77364936071409429</v>
      </c>
      <c r="N25" s="50">
        <f t="shared" si="2"/>
        <v>0.6337924855658883</v>
      </c>
      <c r="O25" s="51">
        <f t="shared" si="3"/>
        <v>488.26666666666665</v>
      </c>
      <c r="P25" s="52">
        <f t="shared" si="4"/>
        <v>122.06666666666666</v>
      </c>
      <c r="Q25" s="51">
        <f t="shared" si="5"/>
        <v>122.06</v>
      </c>
      <c r="R25" s="53">
        <f t="shared" si="6"/>
        <v>488.24</v>
      </c>
    </row>
    <row r="26" spans="1:18" s="54" customFormat="1" ht="33" customHeight="1" x14ac:dyDescent="0.2">
      <c r="A26" s="42">
        <v>18</v>
      </c>
      <c r="B26" s="43" t="s">
        <v>56</v>
      </c>
      <c r="C26" s="44" t="s">
        <v>38</v>
      </c>
      <c r="D26" s="45">
        <v>8</v>
      </c>
      <c r="E26" s="46">
        <v>36.29</v>
      </c>
      <c r="F26" s="46">
        <v>36.75</v>
      </c>
      <c r="G26" s="46">
        <v>36.479999999999997</v>
      </c>
      <c r="H26" s="47"/>
      <c r="I26" s="47"/>
      <c r="J26" s="47"/>
      <c r="K26" s="48"/>
      <c r="L26" s="49">
        <f t="shared" si="0"/>
        <v>36.506666666666661</v>
      </c>
      <c r="M26" s="50">
        <f t="shared" si="1"/>
        <v>0.23115651263447803</v>
      </c>
      <c r="N26" s="50">
        <f t="shared" si="2"/>
        <v>0.63318986295054258</v>
      </c>
      <c r="O26" s="51">
        <f t="shared" si="3"/>
        <v>292.05333333333328</v>
      </c>
      <c r="P26" s="52">
        <f t="shared" si="4"/>
        <v>36.506666666666661</v>
      </c>
      <c r="Q26" s="51">
        <f t="shared" si="5"/>
        <v>36.5</v>
      </c>
      <c r="R26" s="53">
        <f t="shared" si="6"/>
        <v>292</v>
      </c>
    </row>
    <row r="27" spans="1:18" s="54" customFormat="1" ht="39.75" customHeight="1" x14ac:dyDescent="0.2">
      <c r="A27" s="42">
        <v>19</v>
      </c>
      <c r="B27" s="43" t="s">
        <v>57</v>
      </c>
      <c r="C27" s="44" t="s">
        <v>28</v>
      </c>
      <c r="D27" s="45">
        <v>84</v>
      </c>
      <c r="E27" s="46">
        <v>734.36</v>
      </c>
      <c r="F27" s="46">
        <v>741.74</v>
      </c>
      <c r="G27" s="46">
        <v>737.64</v>
      </c>
      <c r="H27" s="47"/>
      <c r="I27" s="47"/>
      <c r="J27" s="47"/>
      <c r="K27" s="48"/>
      <c r="L27" s="49">
        <f t="shared" si="0"/>
        <v>737.9133333333333</v>
      </c>
      <c r="M27" s="50">
        <f t="shared" si="1"/>
        <v>3.697584797314772</v>
      </c>
      <c r="N27" s="50">
        <f t="shared" si="2"/>
        <v>0.50108659517126297</v>
      </c>
      <c r="O27" s="51">
        <f t="shared" si="3"/>
        <v>61984.719999999994</v>
      </c>
      <c r="P27" s="52">
        <f t="shared" si="4"/>
        <v>737.9133333333333</v>
      </c>
      <c r="Q27" s="51">
        <f t="shared" si="5"/>
        <v>737.91</v>
      </c>
      <c r="R27" s="53">
        <f t="shared" si="6"/>
        <v>61984.439999999995</v>
      </c>
    </row>
    <row r="28" spans="1:18" s="54" customFormat="1" ht="39.75" customHeight="1" x14ac:dyDescent="0.2">
      <c r="A28" s="42">
        <v>20</v>
      </c>
      <c r="B28" s="43" t="s">
        <v>58</v>
      </c>
      <c r="C28" s="44" t="s">
        <v>38</v>
      </c>
      <c r="D28" s="45">
        <v>6</v>
      </c>
      <c r="E28" s="46">
        <v>222.26</v>
      </c>
      <c r="F28" s="46">
        <v>225.09</v>
      </c>
      <c r="G28" s="46">
        <v>223.44</v>
      </c>
      <c r="H28" s="47"/>
      <c r="I28" s="47"/>
      <c r="J28" s="47"/>
      <c r="K28" s="48"/>
      <c r="L28" s="49">
        <f t="shared" si="0"/>
        <v>223.59666666666666</v>
      </c>
      <c r="M28" s="50">
        <f t="shared" si="1"/>
        <v>1.4214898287829396</v>
      </c>
      <c r="N28" s="50">
        <f t="shared" si="2"/>
        <v>0.63573838106543312</v>
      </c>
      <c r="O28" s="51">
        <f t="shared" si="3"/>
        <v>1341.58</v>
      </c>
      <c r="P28" s="52">
        <f t="shared" si="4"/>
        <v>223.59666666666666</v>
      </c>
      <c r="Q28" s="51">
        <f t="shared" si="5"/>
        <v>223.59</v>
      </c>
      <c r="R28" s="53">
        <f t="shared" si="6"/>
        <v>1341.54</v>
      </c>
    </row>
    <row r="29" spans="1:18" s="54" customFormat="1" ht="33" customHeight="1" x14ac:dyDescent="0.2">
      <c r="A29" s="42">
        <v>21</v>
      </c>
      <c r="B29" s="43" t="s">
        <v>59</v>
      </c>
      <c r="C29" s="44" t="s">
        <v>38</v>
      </c>
      <c r="D29" s="45">
        <v>14</v>
      </c>
      <c r="E29" s="46">
        <v>66.91</v>
      </c>
      <c r="F29" s="46">
        <v>67.760000000000005</v>
      </c>
      <c r="G29" s="46">
        <v>67.260000000000005</v>
      </c>
      <c r="H29" s="47"/>
      <c r="I29" s="47"/>
      <c r="J29" s="47"/>
      <c r="K29" s="48"/>
      <c r="L29" s="49">
        <f t="shared" si="0"/>
        <v>67.31</v>
      </c>
      <c r="M29" s="50">
        <f t="shared" si="1"/>
        <v>0.4272001872658806</v>
      </c>
      <c r="N29" s="50">
        <f t="shared" si="2"/>
        <v>0.63467566077236759</v>
      </c>
      <c r="O29" s="51">
        <f t="shared" si="3"/>
        <v>942.34000000000015</v>
      </c>
      <c r="P29" s="52">
        <f t="shared" si="4"/>
        <v>67.310000000000016</v>
      </c>
      <c r="Q29" s="51">
        <f t="shared" si="5"/>
        <v>67.31</v>
      </c>
      <c r="R29" s="53">
        <f t="shared" si="6"/>
        <v>942.34</v>
      </c>
    </row>
    <row r="30" spans="1:18" s="54" customFormat="1" ht="45.75" customHeight="1" x14ac:dyDescent="0.2">
      <c r="A30" s="42">
        <v>22</v>
      </c>
      <c r="B30" s="43" t="s">
        <v>60</v>
      </c>
      <c r="C30" s="44" t="s">
        <v>28</v>
      </c>
      <c r="D30" s="45">
        <v>60</v>
      </c>
      <c r="E30" s="46">
        <v>1185.95</v>
      </c>
      <c r="F30" s="46">
        <v>1197.8599999999999</v>
      </c>
      <c r="G30" s="46">
        <v>1191.24</v>
      </c>
      <c r="H30" s="47"/>
      <c r="I30" s="47"/>
      <c r="J30" s="47"/>
      <c r="K30" s="48"/>
      <c r="L30" s="49">
        <f t="shared" si="0"/>
        <v>1191.6833333333334</v>
      </c>
      <c r="M30" s="50">
        <f t="shared" si="1"/>
        <v>5.9673640188388415</v>
      </c>
      <c r="N30" s="50">
        <f t="shared" si="2"/>
        <v>0.50075081625478035</v>
      </c>
      <c r="O30" s="51">
        <f t="shared" si="3"/>
        <v>71501</v>
      </c>
      <c r="P30" s="52">
        <f t="shared" si="4"/>
        <v>1191.6833333333334</v>
      </c>
      <c r="Q30" s="51">
        <f t="shared" si="5"/>
        <v>1191.68</v>
      </c>
      <c r="R30" s="53">
        <f t="shared" si="6"/>
        <v>71500.800000000003</v>
      </c>
    </row>
    <row r="31" spans="1:18" s="54" customFormat="1" ht="33" customHeight="1" x14ac:dyDescent="0.2">
      <c r="A31" s="42">
        <v>23</v>
      </c>
      <c r="B31" s="43" t="s">
        <v>61</v>
      </c>
      <c r="C31" s="44" t="s">
        <v>38</v>
      </c>
      <c r="D31" s="45">
        <v>4</v>
      </c>
      <c r="E31" s="46">
        <v>390.1</v>
      </c>
      <c r="F31" s="46">
        <v>395.05</v>
      </c>
      <c r="G31" s="46">
        <v>392.16</v>
      </c>
      <c r="H31" s="47"/>
      <c r="I31" s="47"/>
      <c r="J31" s="47"/>
      <c r="K31" s="48"/>
      <c r="L31" s="49">
        <f t="shared" si="0"/>
        <v>392.43666666666672</v>
      </c>
      <c r="M31" s="50">
        <f t="shared" si="1"/>
        <v>2.4865705968930989</v>
      </c>
      <c r="N31" s="50">
        <f t="shared" si="2"/>
        <v>0.63362341190334714</v>
      </c>
      <c r="O31" s="51">
        <f t="shared" si="3"/>
        <v>1569.7466666666669</v>
      </c>
      <c r="P31" s="52">
        <f t="shared" si="4"/>
        <v>392.43666666666672</v>
      </c>
      <c r="Q31" s="51">
        <f t="shared" si="5"/>
        <v>392.43</v>
      </c>
      <c r="R31" s="53">
        <f t="shared" si="6"/>
        <v>1569.72</v>
      </c>
    </row>
    <row r="32" spans="1:18" s="54" customFormat="1" ht="33" customHeight="1" x14ac:dyDescent="0.2">
      <c r="A32" s="42">
        <v>24</v>
      </c>
      <c r="B32" s="43" t="s">
        <v>62</v>
      </c>
      <c r="C32" s="44" t="s">
        <v>38</v>
      </c>
      <c r="D32" s="45">
        <v>8</v>
      </c>
      <c r="E32" s="46">
        <v>66.91</v>
      </c>
      <c r="F32" s="46">
        <v>67.760000000000005</v>
      </c>
      <c r="G32" s="46">
        <v>67.23</v>
      </c>
      <c r="H32" s="47"/>
      <c r="I32" s="47"/>
      <c r="J32" s="47"/>
      <c r="K32" s="48"/>
      <c r="L32" s="49">
        <f t="shared" si="0"/>
        <v>67.300000000000011</v>
      </c>
      <c r="M32" s="50">
        <f t="shared" si="1"/>
        <v>0.4293017586733176</v>
      </c>
      <c r="N32" s="50">
        <f t="shared" si="2"/>
        <v>0.63789265776124449</v>
      </c>
      <c r="O32" s="51">
        <f t="shared" si="3"/>
        <v>538.40000000000009</v>
      </c>
      <c r="P32" s="52">
        <f t="shared" si="4"/>
        <v>67.300000000000011</v>
      </c>
      <c r="Q32" s="51">
        <f t="shared" si="5"/>
        <v>67.3</v>
      </c>
      <c r="R32" s="53">
        <f t="shared" si="6"/>
        <v>538.4</v>
      </c>
    </row>
    <row r="33" spans="1:18" s="54" customFormat="1" ht="33" customHeight="1" x14ac:dyDescent="0.2">
      <c r="A33" s="42">
        <v>25</v>
      </c>
      <c r="B33" s="43" t="s">
        <v>63</v>
      </c>
      <c r="C33" s="44" t="s">
        <v>28</v>
      </c>
      <c r="D33" s="45">
        <v>36</v>
      </c>
      <c r="E33" s="46">
        <v>1806.34</v>
      </c>
      <c r="F33" s="46">
        <v>1824.48</v>
      </c>
      <c r="G33" s="46">
        <v>1814.4</v>
      </c>
      <c r="H33" s="47"/>
      <c r="I33" s="47"/>
      <c r="J33" s="47"/>
      <c r="K33" s="48"/>
      <c r="L33" s="49">
        <f t="shared" si="0"/>
        <v>1815.073333333333</v>
      </c>
      <c r="M33" s="50">
        <f t="shared" si="1"/>
        <v>9.0887256165721144</v>
      </c>
      <c r="N33" s="50">
        <f t="shared" si="2"/>
        <v>0.50073600056042455</v>
      </c>
      <c r="O33" s="51">
        <f t="shared" si="3"/>
        <v>65342.639999999992</v>
      </c>
      <c r="P33" s="52">
        <f t="shared" si="4"/>
        <v>1815.073333333333</v>
      </c>
      <c r="Q33" s="51">
        <f t="shared" si="5"/>
        <v>1815.07</v>
      </c>
      <c r="R33" s="53">
        <f t="shared" si="6"/>
        <v>65342.52</v>
      </c>
    </row>
    <row r="34" spans="1:18" s="54" customFormat="1" ht="33" customHeight="1" x14ac:dyDescent="0.2">
      <c r="A34" s="42">
        <v>26</v>
      </c>
      <c r="B34" s="43" t="s">
        <v>64</v>
      </c>
      <c r="C34" s="44" t="s">
        <v>38</v>
      </c>
      <c r="D34" s="45">
        <v>3</v>
      </c>
      <c r="E34" s="46">
        <v>157.62</v>
      </c>
      <c r="F34" s="46">
        <v>159.63</v>
      </c>
      <c r="G34" s="46">
        <v>158.46</v>
      </c>
      <c r="H34" s="47"/>
      <c r="I34" s="47"/>
      <c r="J34" s="47"/>
      <c r="K34" s="48"/>
      <c r="L34" s="49">
        <f t="shared" si="0"/>
        <v>158.57000000000002</v>
      </c>
      <c r="M34" s="50">
        <f t="shared" si="1"/>
        <v>1.009504829111773</v>
      </c>
      <c r="N34" s="50">
        <f t="shared" si="2"/>
        <v>0.63663040241645508</v>
      </c>
      <c r="O34" s="51">
        <f t="shared" si="3"/>
        <v>475.71000000000004</v>
      </c>
      <c r="P34" s="52">
        <f t="shared" si="4"/>
        <v>158.57000000000002</v>
      </c>
      <c r="Q34" s="51">
        <f t="shared" si="5"/>
        <v>158.57</v>
      </c>
      <c r="R34" s="53">
        <f t="shared" si="6"/>
        <v>475.71</v>
      </c>
    </row>
    <row r="35" spans="1:18" s="54" customFormat="1" ht="45" customHeight="1" x14ac:dyDescent="0.2">
      <c r="A35" s="42">
        <v>27</v>
      </c>
      <c r="B35" s="43" t="s">
        <v>65</v>
      </c>
      <c r="C35" s="44" t="s">
        <v>28</v>
      </c>
      <c r="D35" s="45">
        <v>48</v>
      </c>
      <c r="E35" s="46">
        <v>2982.6</v>
      </c>
      <c r="F35" s="46">
        <v>3012.56</v>
      </c>
      <c r="G35" s="46">
        <v>2995.92</v>
      </c>
      <c r="H35" s="47"/>
      <c r="I35" s="47"/>
      <c r="J35" s="47"/>
      <c r="K35" s="48"/>
      <c r="L35" s="49">
        <f t="shared" si="0"/>
        <v>2997.0266666666666</v>
      </c>
      <c r="M35" s="50">
        <f t="shared" si="1"/>
        <v>15.010627346428054</v>
      </c>
      <c r="N35" s="50">
        <f t="shared" si="2"/>
        <v>0.50085064351873365</v>
      </c>
      <c r="O35" s="51">
        <f t="shared" si="3"/>
        <v>143857.28</v>
      </c>
      <c r="P35" s="52">
        <f t="shared" si="4"/>
        <v>2997.0266666666666</v>
      </c>
      <c r="Q35" s="51">
        <f t="shared" si="5"/>
        <v>2997.02</v>
      </c>
      <c r="R35" s="53">
        <f t="shared" si="6"/>
        <v>143856.95999999999</v>
      </c>
    </row>
    <row r="36" spans="1:18" s="54" customFormat="1" ht="33" customHeight="1" x14ac:dyDescent="0.2">
      <c r="A36" s="42">
        <v>28</v>
      </c>
      <c r="B36" s="43" t="s">
        <v>66</v>
      </c>
      <c r="C36" s="44" t="s">
        <v>38</v>
      </c>
      <c r="D36" s="45">
        <v>4</v>
      </c>
      <c r="E36" s="46">
        <v>283.5</v>
      </c>
      <c r="F36" s="46">
        <v>287.10000000000002</v>
      </c>
      <c r="G36" s="46">
        <v>285</v>
      </c>
      <c r="H36" s="47"/>
      <c r="I36" s="47"/>
      <c r="J36" s="47"/>
      <c r="K36" s="48"/>
      <c r="L36" s="49">
        <f t="shared" si="0"/>
        <v>285.2</v>
      </c>
      <c r="M36" s="50">
        <f t="shared" si="1"/>
        <v>1.8083141320025244</v>
      </c>
      <c r="N36" s="50">
        <f t="shared" si="2"/>
        <v>0.63405123843005773</v>
      </c>
      <c r="O36" s="51">
        <f t="shared" si="3"/>
        <v>1140.8</v>
      </c>
      <c r="P36" s="52">
        <f t="shared" si="4"/>
        <v>285.2</v>
      </c>
      <c r="Q36" s="51">
        <f t="shared" si="5"/>
        <v>285.2</v>
      </c>
      <c r="R36" s="53">
        <f t="shared" si="6"/>
        <v>1140.8</v>
      </c>
    </row>
    <row r="37" spans="1:18" s="1" customFormat="1" ht="15" customHeight="1" x14ac:dyDescent="0.2">
      <c r="A37" s="13"/>
      <c r="B37" s="14"/>
      <c r="C37" s="15"/>
      <c r="D37" s="30"/>
      <c r="E37" s="16"/>
      <c r="F37" s="16"/>
      <c r="G37" s="16"/>
      <c r="H37" s="16"/>
      <c r="I37" s="16"/>
      <c r="J37" s="16"/>
      <c r="K37" s="17"/>
      <c r="L37" s="18"/>
      <c r="M37" s="19"/>
      <c r="N37" s="37"/>
      <c r="O37" s="85" t="s">
        <v>13</v>
      </c>
      <c r="P37" s="85"/>
      <c r="Q37" s="86"/>
      <c r="R37" s="22">
        <f>SUM(R9:R36)</f>
        <v>2309763.7899999996</v>
      </c>
    </row>
    <row r="38" spans="1:18" s="1" customFormat="1" ht="15" customHeight="1" x14ac:dyDescent="0.25">
      <c r="A38" s="58"/>
      <c r="B38" s="55" t="s">
        <v>22</v>
      </c>
      <c r="C38" s="15"/>
      <c r="D38" s="30"/>
      <c r="E38" s="61">
        <f>SUM(R37-E40)</f>
        <v>1924803.1599999997</v>
      </c>
      <c r="F38" s="61" t="s">
        <v>8</v>
      </c>
      <c r="G38" s="17"/>
      <c r="H38" s="17"/>
      <c r="I38" s="17"/>
      <c r="J38" s="17"/>
      <c r="K38" s="17"/>
      <c r="L38" s="63"/>
      <c r="M38" s="59"/>
      <c r="N38" s="60"/>
      <c r="O38" s="61"/>
      <c r="P38" s="61"/>
      <c r="Q38" s="61"/>
      <c r="R38" s="62"/>
    </row>
    <row r="39" spans="1:18" s="1" customFormat="1" ht="8.25" customHeight="1" x14ac:dyDescent="0.25">
      <c r="A39" s="58"/>
      <c r="B39" s="55"/>
      <c r="C39" s="15"/>
      <c r="D39" s="30"/>
      <c r="E39" s="17"/>
      <c r="F39" s="17"/>
      <c r="G39" s="17"/>
      <c r="H39" s="17"/>
      <c r="I39" s="17"/>
      <c r="J39" s="17"/>
      <c r="K39" s="17"/>
      <c r="L39" s="18"/>
      <c r="M39" s="59"/>
      <c r="N39" s="60"/>
      <c r="O39" s="61"/>
      <c r="P39" s="61"/>
      <c r="Q39" s="61"/>
      <c r="R39" s="62"/>
    </row>
    <row r="40" spans="1:18" s="1" customFormat="1" ht="15" customHeight="1" x14ac:dyDescent="0.25">
      <c r="A40" s="58"/>
      <c r="B40" s="55" t="s">
        <v>23</v>
      </c>
      <c r="C40" s="15"/>
      <c r="D40" s="30"/>
      <c r="E40" s="61">
        <v>384960.63</v>
      </c>
      <c r="F40" s="61" t="s">
        <v>8</v>
      </c>
      <c r="G40" s="17"/>
      <c r="H40" s="17"/>
      <c r="I40" s="17"/>
      <c r="J40" s="17"/>
      <c r="K40" s="17"/>
      <c r="L40" s="18"/>
      <c r="M40" s="59"/>
      <c r="N40" s="60"/>
      <c r="O40" s="61"/>
      <c r="P40" s="61"/>
      <c r="Q40" s="61"/>
      <c r="R40" s="62"/>
    </row>
    <row r="41" spans="1:18" s="7" customFormat="1" ht="27.75" customHeight="1" x14ac:dyDescent="0.25">
      <c r="A41" s="78" t="s">
        <v>20</v>
      </c>
      <c r="B41" s="78"/>
      <c r="C41" s="78"/>
      <c r="D41" s="78"/>
      <c r="E41" s="78"/>
      <c r="F41" s="78"/>
      <c r="G41" s="78"/>
      <c r="H41" s="78"/>
      <c r="I41" s="78"/>
      <c r="J41" s="78"/>
      <c r="K41" s="25"/>
      <c r="L41" s="27">
        <f>R37</f>
        <v>2309763.7899999996</v>
      </c>
      <c r="M41" s="21" t="s">
        <v>8</v>
      </c>
      <c r="N41" s="38"/>
      <c r="O41" s="21"/>
      <c r="P41" s="21"/>
      <c r="Q41" s="21"/>
      <c r="R41" s="20"/>
    </row>
    <row r="42" spans="1:18" ht="83.25" customHeight="1" x14ac:dyDescent="0.2">
      <c r="A42" s="79" t="s">
        <v>27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</row>
    <row r="43" spans="1:18" ht="18.75" customHeight="1" x14ac:dyDescent="0.2">
      <c r="A43" s="33"/>
      <c r="B43" s="79" t="s">
        <v>24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39"/>
      <c r="O43" s="33"/>
      <c r="P43" s="33"/>
      <c r="Q43" s="33"/>
      <c r="R43" s="33"/>
    </row>
    <row r="44" spans="1:18" s="8" customFormat="1" ht="33" customHeight="1" x14ac:dyDescent="0.25">
      <c r="A44" s="32"/>
      <c r="B44" s="75" t="s">
        <v>67</v>
      </c>
      <c r="C44" s="75"/>
      <c r="D44" s="75"/>
      <c r="E44" s="75"/>
      <c r="F44" s="75"/>
      <c r="G44" s="28"/>
      <c r="H44" s="28"/>
      <c r="I44" s="28"/>
      <c r="J44" s="28"/>
      <c r="K44" s="28"/>
      <c r="L44" s="29"/>
      <c r="M44" s="29"/>
      <c r="N44" s="41"/>
      <c r="O44" s="12"/>
    </row>
    <row r="45" spans="1:18" s="8" customFormat="1" ht="15.75" x14ac:dyDescent="0.25">
      <c r="A45" s="76"/>
      <c r="B45" s="76"/>
      <c r="C45" s="76"/>
      <c r="D45" s="9"/>
      <c r="E45" s="10"/>
      <c r="F45" s="11"/>
      <c r="L45" s="24"/>
      <c r="M45" s="26"/>
      <c r="N45" s="40"/>
      <c r="O45" s="26"/>
    </row>
  </sheetData>
  <mergeCells count="19"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F5:O5"/>
    <mergeCell ref="B44:F44"/>
    <mergeCell ref="A45:C45"/>
    <mergeCell ref="O7:R7"/>
    <mergeCell ref="A41:J41"/>
    <mergeCell ref="A42:R42"/>
    <mergeCell ref="H7:J7"/>
    <mergeCell ref="K7:K8"/>
    <mergeCell ref="O37:Q37"/>
    <mergeCell ref="B43:M43"/>
  </mergeCells>
  <phoneticPr fontId="0" type="noConversion"/>
  <pageMargins left="0.51181102362204722" right="0.70866141732283472" top="0.39370078740157483" bottom="0.35433070866141736" header="0.31496062992125984" footer="0.31496062992125984"/>
  <pageSetup paperSize="9"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34B51-EB13-449E-BCD8-54A2E1FF3442}">
  <dimension ref="A1:R31"/>
  <sheetViews>
    <sheetView workbookViewId="0">
      <selection activeCell="K31" sqref="K31"/>
    </sheetView>
  </sheetViews>
  <sheetFormatPr defaultRowHeight="15" x14ac:dyDescent="0.25"/>
  <cols>
    <col min="2" max="2" width="9.5703125" style="64" bestFit="1" customWidth="1"/>
    <col min="3" max="3" width="9.140625" style="64"/>
    <col min="4" max="4" width="11.5703125" style="64" customWidth="1"/>
    <col min="5" max="5" width="13.42578125" style="64" customWidth="1"/>
    <col min="8" max="8" width="19.7109375" customWidth="1"/>
    <col min="11" max="11" width="10.5703125" style="64" bestFit="1" customWidth="1"/>
    <col min="12" max="12" width="13.7109375" style="71" bestFit="1" customWidth="1"/>
    <col min="14" max="14" width="9.5703125" bestFit="1" customWidth="1"/>
    <col min="15" max="15" width="10.5703125" style="69" bestFit="1" customWidth="1"/>
  </cols>
  <sheetData>
    <row r="1" spans="1:18" x14ac:dyDescent="0.25">
      <c r="A1" s="98" t="s">
        <v>30</v>
      </c>
      <c r="B1" s="98"/>
      <c r="C1" s="98"/>
      <c r="D1" s="98"/>
      <c r="E1" s="98"/>
      <c r="G1" s="98" t="s">
        <v>35</v>
      </c>
      <c r="H1" s="98"/>
      <c r="I1" s="98"/>
      <c r="J1" s="98"/>
      <c r="K1" s="98"/>
    </row>
    <row r="2" spans="1:18" s="66" customFormat="1" ht="11.25" x14ac:dyDescent="0.2">
      <c r="A2" s="65"/>
      <c r="B2" s="67"/>
      <c r="C2" s="67" t="s">
        <v>33</v>
      </c>
      <c r="D2" s="65" t="s">
        <v>34</v>
      </c>
      <c r="E2" s="67" t="s">
        <v>32</v>
      </c>
      <c r="I2" s="66" t="s">
        <v>33</v>
      </c>
      <c r="K2" s="68" t="s">
        <v>31</v>
      </c>
      <c r="L2" s="72" t="s">
        <v>36</v>
      </c>
      <c r="O2" s="70" t="s">
        <v>36</v>
      </c>
      <c r="P2" s="66" t="s">
        <v>36</v>
      </c>
      <c r="Q2" s="66" t="s">
        <v>37</v>
      </c>
    </row>
    <row r="3" spans="1:18" x14ac:dyDescent="0.25">
      <c r="A3">
        <v>400</v>
      </c>
      <c r="B3" s="64">
        <v>26.078250000000001</v>
      </c>
      <c r="C3" s="73">
        <v>31.3</v>
      </c>
      <c r="D3" s="73">
        <f>SUM(A3*C3)</f>
        <v>12520</v>
      </c>
      <c r="E3" s="64">
        <f>SUM(A3*B3)</f>
        <v>10431.300000000001</v>
      </c>
      <c r="G3">
        <v>400</v>
      </c>
      <c r="H3">
        <v>26.5991</v>
      </c>
      <c r="I3">
        <v>31.92</v>
      </c>
      <c r="J3" s="73">
        <f>SUM(K3/G3)</f>
        <v>31.918924999999998</v>
      </c>
      <c r="K3" s="73">
        <v>12767.57</v>
      </c>
      <c r="L3" s="71">
        <f>SUM(G3*H3)</f>
        <v>10639.64</v>
      </c>
      <c r="N3">
        <v>400</v>
      </c>
      <c r="O3" s="69">
        <f>SUM(P3/N3)</f>
        <v>26.324999999999999</v>
      </c>
      <c r="P3">
        <v>10530</v>
      </c>
      <c r="Q3" s="74">
        <v>31.59</v>
      </c>
      <c r="R3" s="74">
        <f>SUM(N3*Q3)</f>
        <v>12636</v>
      </c>
    </row>
    <row r="4" spans="1:18" x14ac:dyDescent="0.25">
      <c r="A4">
        <v>700</v>
      </c>
      <c r="B4" s="64">
        <v>33.28</v>
      </c>
      <c r="C4" s="73">
        <v>39.94</v>
      </c>
      <c r="D4" s="73">
        <f t="shared" ref="D4:D30" si="0">SUM(A4*C4)</f>
        <v>27958</v>
      </c>
      <c r="E4" s="64">
        <f t="shared" ref="E4:E30" si="1">SUM(A4*B4)</f>
        <v>23296</v>
      </c>
      <c r="G4">
        <v>700</v>
      </c>
      <c r="H4">
        <v>33.940939999999998</v>
      </c>
      <c r="I4">
        <v>40.729999999999997</v>
      </c>
      <c r="J4" s="73">
        <f t="shared" ref="J4:J30" si="2">SUM(K4/G4)</f>
        <v>40.729128571428568</v>
      </c>
      <c r="K4" s="73">
        <v>28510.39</v>
      </c>
      <c r="L4" s="71">
        <f t="shared" ref="L4:L29" si="3">SUM(G4*H4)</f>
        <v>23758.657999999999</v>
      </c>
      <c r="N4">
        <v>700</v>
      </c>
      <c r="O4" s="69">
        <f t="shared" ref="O4:O30" si="4">SUM(P4/N4)</f>
        <v>33.524999999999999</v>
      </c>
      <c r="P4">
        <v>23467.5</v>
      </c>
      <c r="Q4" s="74">
        <v>40.229999999999997</v>
      </c>
      <c r="R4" s="74">
        <f t="shared" ref="R4:R30" si="5">SUM(N4*Q4)</f>
        <v>28160.999999999996</v>
      </c>
    </row>
    <row r="5" spans="1:18" x14ac:dyDescent="0.25">
      <c r="A5">
        <v>800</v>
      </c>
      <c r="B5" s="64">
        <v>43.39</v>
      </c>
      <c r="C5" s="73">
        <v>52.07</v>
      </c>
      <c r="D5" s="73">
        <f t="shared" si="0"/>
        <v>41656</v>
      </c>
      <c r="E5" s="64">
        <f t="shared" si="1"/>
        <v>34712</v>
      </c>
      <c r="G5">
        <v>800</v>
      </c>
      <c r="H5">
        <v>44.260269999999998</v>
      </c>
      <c r="I5">
        <v>53.11</v>
      </c>
      <c r="J5" s="73">
        <f t="shared" si="2"/>
        <v>53.112324999999998</v>
      </c>
      <c r="K5" s="73">
        <v>42489.86</v>
      </c>
      <c r="L5" s="71">
        <f t="shared" si="3"/>
        <v>35408.216</v>
      </c>
      <c r="N5">
        <v>800</v>
      </c>
      <c r="O5" s="69">
        <f t="shared" si="4"/>
        <v>43.875</v>
      </c>
      <c r="P5">
        <v>35100</v>
      </c>
      <c r="Q5" s="74">
        <v>52.65</v>
      </c>
      <c r="R5" s="74">
        <f t="shared" si="5"/>
        <v>42120</v>
      </c>
    </row>
    <row r="6" spans="1:18" x14ac:dyDescent="0.25">
      <c r="A6">
        <v>800</v>
      </c>
      <c r="B6" s="64">
        <v>65.650000000000006</v>
      </c>
      <c r="C6" s="73">
        <v>78.78</v>
      </c>
      <c r="D6" s="73">
        <f t="shared" si="0"/>
        <v>63024</v>
      </c>
      <c r="E6" s="64">
        <f t="shared" si="1"/>
        <v>52520.000000000007</v>
      </c>
      <c r="G6">
        <v>800</v>
      </c>
      <c r="H6">
        <v>66.962787500000005</v>
      </c>
      <c r="I6">
        <v>80.349999999999994</v>
      </c>
      <c r="J6" s="73">
        <f t="shared" si="2"/>
        <v>80.355350000000001</v>
      </c>
      <c r="K6" s="73">
        <v>64284.28</v>
      </c>
      <c r="L6" s="71">
        <f t="shared" si="3"/>
        <v>53570.23</v>
      </c>
      <c r="N6">
        <v>800</v>
      </c>
      <c r="O6" s="69">
        <f t="shared" si="4"/>
        <v>66.375</v>
      </c>
      <c r="P6">
        <v>53100</v>
      </c>
      <c r="Q6" s="74">
        <v>79.650000000000006</v>
      </c>
      <c r="R6" s="74">
        <f t="shared" si="5"/>
        <v>63720.000000000007</v>
      </c>
    </row>
    <row r="7" spans="1:18" x14ac:dyDescent="0.25">
      <c r="A7">
        <v>100</v>
      </c>
      <c r="B7" s="64">
        <v>100.95</v>
      </c>
      <c r="C7" s="73">
        <v>121.14</v>
      </c>
      <c r="D7" s="73">
        <f t="shared" si="0"/>
        <v>12114</v>
      </c>
      <c r="E7" s="64">
        <f t="shared" si="1"/>
        <v>10095</v>
      </c>
      <c r="G7">
        <v>100</v>
      </c>
      <c r="H7">
        <v>102.6921</v>
      </c>
      <c r="I7">
        <v>123.55</v>
      </c>
      <c r="J7" s="73">
        <f t="shared" si="2"/>
        <v>123.23049999999999</v>
      </c>
      <c r="K7" s="73">
        <v>12323.05</v>
      </c>
      <c r="L7" s="71">
        <f t="shared" si="3"/>
        <v>10269.209999999999</v>
      </c>
      <c r="N7">
        <v>100</v>
      </c>
      <c r="O7" s="69">
        <f t="shared" si="4"/>
        <v>101.925</v>
      </c>
      <c r="P7">
        <v>10192.5</v>
      </c>
      <c r="Q7" s="74">
        <v>122.31</v>
      </c>
      <c r="R7" s="74">
        <f t="shared" si="5"/>
        <v>12231</v>
      </c>
    </row>
    <row r="8" spans="1:18" x14ac:dyDescent="0.25">
      <c r="A8">
        <v>500</v>
      </c>
      <c r="B8" s="64">
        <v>160.75</v>
      </c>
      <c r="C8" s="73">
        <v>192.9</v>
      </c>
      <c r="D8" s="73">
        <f t="shared" si="0"/>
        <v>96450</v>
      </c>
      <c r="E8" s="64">
        <f t="shared" si="1"/>
        <v>80375</v>
      </c>
      <c r="G8">
        <v>500</v>
      </c>
      <c r="H8">
        <v>163.96444</v>
      </c>
      <c r="I8">
        <v>196.75</v>
      </c>
      <c r="J8" s="73">
        <f t="shared" si="2"/>
        <v>196.75731999999999</v>
      </c>
      <c r="K8" s="73">
        <v>98378.66</v>
      </c>
      <c r="L8" s="71">
        <f t="shared" si="3"/>
        <v>81982.22</v>
      </c>
      <c r="N8">
        <v>500</v>
      </c>
      <c r="O8" s="69">
        <f t="shared" si="4"/>
        <v>162.44999999999999</v>
      </c>
      <c r="P8">
        <v>81225</v>
      </c>
      <c r="Q8" s="74">
        <v>194.94</v>
      </c>
      <c r="R8" s="74">
        <f t="shared" si="5"/>
        <v>97470</v>
      </c>
    </row>
    <row r="9" spans="1:18" x14ac:dyDescent="0.25">
      <c r="A9">
        <v>144</v>
      </c>
      <c r="B9" s="64">
        <v>500.91</v>
      </c>
      <c r="C9" s="73">
        <v>601.09</v>
      </c>
      <c r="D9" s="73">
        <f t="shared" si="0"/>
        <v>86556.96</v>
      </c>
      <c r="E9" s="64">
        <f t="shared" si="1"/>
        <v>72131.040000000008</v>
      </c>
      <c r="G9">
        <v>144</v>
      </c>
      <c r="H9">
        <v>510.24993000000001</v>
      </c>
      <c r="I9">
        <v>612.29999999999995</v>
      </c>
      <c r="J9" s="73">
        <f t="shared" si="2"/>
        <v>612.29993055555553</v>
      </c>
      <c r="K9" s="73">
        <v>88171.19</v>
      </c>
      <c r="L9" s="71">
        <f t="shared" si="3"/>
        <v>73475.989920000007</v>
      </c>
      <c r="N9">
        <v>144</v>
      </c>
      <c r="O9" s="69">
        <f t="shared" si="4"/>
        <v>486</v>
      </c>
      <c r="P9">
        <v>69984</v>
      </c>
      <c r="Q9" s="74">
        <v>583.20000000000005</v>
      </c>
      <c r="R9" s="74">
        <f t="shared" si="5"/>
        <v>83980.800000000003</v>
      </c>
    </row>
    <row r="10" spans="1:18" x14ac:dyDescent="0.25">
      <c r="A10">
        <v>96</v>
      </c>
      <c r="B10" s="64">
        <v>1014.42</v>
      </c>
      <c r="C10" s="73">
        <v>1217.3</v>
      </c>
      <c r="D10" s="73">
        <f t="shared" si="0"/>
        <v>116860.79999999999</v>
      </c>
      <c r="E10" s="64">
        <f t="shared" si="1"/>
        <v>97384.319999999992</v>
      </c>
      <c r="G10">
        <v>96</v>
      </c>
      <c r="H10">
        <v>1034.6843699999999</v>
      </c>
      <c r="I10">
        <v>1241.6199999999999</v>
      </c>
      <c r="J10" s="73">
        <f t="shared" si="2"/>
        <v>1241.6212499999999</v>
      </c>
      <c r="K10" s="73">
        <v>119195.64</v>
      </c>
      <c r="L10" s="71">
        <f t="shared" si="3"/>
        <v>99329.699519999995</v>
      </c>
      <c r="N10">
        <v>96</v>
      </c>
      <c r="O10" s="69">
        <f t="shared" si="4"/>
        <v>1024.425</v>
      </c>
      <c r="P10">
        <v>98344.8</v>
      </c>
      <c r="Q10" s="74">
        <v>1229.31</v>
      </c>
      <c r="R10" s="74">
        <f t="shared" si="5"/>
        <v>118013.75999999999</v>
      </c>
    </row>
    <row r="11" spans="1:18" x14ac:dyDescent="0.25">
      <c r="A11">
        <v>36</v>
      </c>
      <c r="B11" s="64">
        <v>1583.15</v>
      </c>
      <c r="C11" s="73">
        <v>1899.78</v>
      </c>
      <c r="D11" s="73">
        <f t="shared" si="0"/>
        <v>68392.08</v>
      </c>
      <c r="E11" s="64">
        <f t="shared" si="1"/>
        <v>56993.4</v>
      </c>
      <c r="G11">
        <v>36</v>
      </c>
      <c r="H11">
        <v>1614.7680499999999</v>
      </c>
      <c r="I11">
        <v>1937.72</v>
      </c>
      <c r="J11" s="73">
        <f t="shared" si="2"/>
        <v>1937.7216666666666</v>
      </c>
      <c r="K11" s="73">
        <v>69757.98</v>
      </c>
      <c r="L11" s="71">
        <f t="shared" si="3"/>
        <v>58131.649799999999</v>
      </c>
      <c r="N11">
        <v>36</v>
      </c>
      <c r="O11" s="69">
        <f t="shared" si="4"/>
        <v>1599.0749999999998</v>
      </c>
      <c r="P11">
        <v>57566.7</v>
      </c>
      <c r="Q11" s="74">
        <v>1918.89</v>
      </c>
      <c r="R11" s="74">
        <f t="shared" si="5"/>
        <v>69080.040000000008</v>
      </c>
    </row>
    <row r="12" spans="1:18" x14ac:dyDescent="0.25">
      <c r="A12">
        <v>96</v>
      </c>
      <c r="B12" s="64">
        <v>2009.96</v>
      </c>
      <c r="C12" s="73">
        <v>2411.9499999999998</v>
      </c>
      <c r="D12" s="73">
        <f t="shared" si="0"/>
        <v>231547.19999999998</v>
      </c>
      <c r="E12" s="64">
        <f t="shared" si="1"/>
        <v>192956.16</v>
      </c>
      <c r="G12">
        <v>96</v>
      </c>
      <c r="H12">
        <v>2050.1059300000002</v>
      </c>
      <c r="I12">
        <v>2460.13</v>
      </c>
      <c r="J12" s="73">
        <f t="shared" si="2"/>
        <v>2460.1270833333333</v>
      </c>
      <c r="K12" s="73">
        <v>236172.2</v>
      </c>
      <c r="L12" s="71">
        <f t="shared" si="3"/>
        <v>196810.16928000003</v>
      </c>
      <c r="N12">
        <v>96</v>
      </c>
      <c r="O12" s="69">
        <f t="shared" si="4"/>
        <v>2030.625</v>
      </c>
      <c r="P12">
        <v>194940</v>
      </c>
      <c r="Q12" s="74">
        <v>2436.75</v>
      </c>
      <c r="R12" s="74">
        <f t="shared" si="5"/>
        <v>233928</v>
      </c>
    </row>
    <row r="13" spans="1:18" x14ac:dyDescent="0.25">
      <c r="A13">
        <v>60</v>
      </c>
      <c r="B13" s="64">
        <v>2473.4699999999998</v>
      </c>
      <c r="C13" s="73">
        <v>2968.16</v>
      </c>
      <c r="D13" s="73">
        <f t="shared" si="0"/>
        <v>178089.59999999998</v>
      </c>
      <c r="E13" s="64">
        <f t="shared" si="1"/>
        <v>148408.19999999998</v>
      </c>
      <c r="G13">
        <v>60</v>
      </c>
      <c r="H13">
        <v>2522.8686600000001</v>
      </c>
      <c r="I13">
        <v>3027.44</v>
      </c>
      <c r="J13" s="73">
        <f t="shared" si="2"/>
        <v>3027.4423333333334</v>
      </c>
      <c r="K13" s="73">
        <v>181646.54</v>
      </c>
      <c r="L13" s="71">
        <f t="shared" si="3"/>
        <v>151372.11960000001</v>
      </c>
      <c r="N13">
        <v>60</v>
      </c>
      <c r="O13" s="69">
        <f t="shared" si="4"/>
        <v>2498.4</v>
      </c>
      <c r="P13">
        <v>149904</v>
      </c>
      <c r="Q13" s="74">
        <v>2998.08</v>
      </c>
      <c r="R13" s="74">
        <f t="shared" si="5"/>
        <v>179884.79999999999</v>
      </c>
    </row>
    <row r="14" spans="1:18" x14ac:dyDescent="0.25">
      <c r="A14">
        <v>60</v>
      </c>
      <c r="B14" s="64">
        <v>3912.01</v>
      </c>
      <c r="C14" s="73">
        <v>4694.41</v>
      </c>
      <c r="D14" s="73">
        <f t="shared" si="0"/>
        <v>281664.59999999998</v>
      </c>
      <c r="E14" s="64">
        <f t="shared" si="1"/>
        <v>234720.6</v>
      </c>
      <c r="G14">
        <v>60</v>
      </c>
      <c r="H14">
        <v>3990.1390000000001</v>
      </c>
      <c r="I14">
        <v>4788.17</v>
      </c>
      <c r="J14" s="73">
        <f t="shared" si="2"/>
        <v>4788.1668333333337</v>
      </c>
      <c r="K14" s="73">
        <v>287290.01</v>
      </c>
      <c r="L14" s="71">
        <f t="shared" si="3"/>
        <v>239408.34</v>
      </c>
      <c r="N14">
        <v>60</v>
      </c>
      <c r="O14" s="69">
        <f t="shared" si="4"/>
        <v>3953.25</v>
      </c>
      <c r="P14">
        <v>237195</v>
      </c>
      <c r="Q14" s="74">
        <v>4743.8999999999996</v>
      </c>
      <c r="R14" s="74">
        <f t="shared" si="5"/>
        <v>284634</v>
      </c>
    </row>
    <row r="15" spans="1:18" x14ac:dyDescent="0.25">
      <c r="A15">
        <v>24</v>
      </c>
      <c r="B15" s="64">
        <v>4991.18</v>
      </c>
      <c r="C15" s="73">
        <v>5989.42</v>
      </c>
      <c r="D15" s="73">
        <f t="shared" si="0"/>
        <v>143746.08000000002</v>
      </c>
      <c r="E15" s="64">
        <f t="shared" si="1"/>
        <v>119788.32</v>
      </c>
      <c r="G15">
        <v>24</v>
      </c>
      <c r="H15">
        <v>5090.86708</v>
      </c>
      <c r="I15">
        <v>6109.04</v>
      </c>
      <c r="J15" s="73">
        <f t="shared" si="2"/>
        <v>6109.0404166666667</v>
      </c>
      <c r="K15" s="73">
        <v>146616.97</v>
      </c>
      <c r="L15" s="71">
        <f t="shared" si="3"/>
        <v>122180.80992</v>
      </c>
      <c r="N15">
        <v>24</v>
      </c>
      <c r="O15" s="69">
        <f t="shared" si="4"/>
        <v>5042.25</v>
      </c>
      <c r="P15">
        <v>121014</v>
      </c>
      <c r="Q15" s="74">
        <v>6050.7</v>
      </c>
      <c r="R15" s="74">
        <f t="shared" si="5"/>
        <v>145216.79999999999</v>
      </c>
    </row>
    <row r="16" spans="1:18" x14ac:dyDescent="0.25">
      <c r="A16">
        <v>36</v>
      </c>
      <c r="B16" s="64">
        <v>6295.37</v>
      </c>
      <c r="C16" s="73">
        <v>7554.44</v>
      </c>
      <c r="D16" s="73">
        <f t="shared" si="0"/>
        <v>271959.83999999997</v>
      </c>
      <c r="E16" s="64">
        <f t="shared" si="1"/>
        <v>226633.32</v>
      </c>
      <c r="G16">
        <v>36</v>
      </c>
      <c r="H16">
        <v>6421.0966600000002</v>
      </c>
      <c r="I16">
        <v>7705.32</v>
      </c>
      <c r="J16" s="73">
        <f t="shared" si="2"/>
        <v>7705.3161111111112</v>
      </c>
      <c r="K16" s="73">
        <v>277391.38</v>
      </c>
      <c r="L16" s="71">
        <f t="shared" si="3"/>
        <v>231159.47976000002</v>
      </c>
      <c r="N16">
        <v>36</v>
      </c>
      <c r="O16" s="69">
        <f t="shared" si="4"/>
        <v>6359.625</v>
      </c>
      <c r="P16">
        <v>228946.5</v>
      </c>
      <c r="Q16" s="74">
        <v>7631.55</v>
      </c>
      <c r="R16" s="74">
        <f t="shared" si="5"/>
        <v>274735.8</v>
      </c>
    </row>
    <row r="17" spans="1:18" x14ac:dyDescent="0.25">
      <c r="A17">
        <v>24</v>
      </c>
      <c r="B17" s="64">
        <v>9870.1299999999992</v>
      </c>
      <c r="C17" s="73">
        <v>11844.16</v>
      </c>
      <c r="D17" s="73">
        <f t="shared" si="0"/>
        <v>284259.83999999997</v>
      </c>
      <c r="E17" s="64">
        <f t="shared" si="1"/>
        <v>236883.12</v>
      </c>
      <c r="G17">
        <v>24</v>
      </c>
      <c r="H17">
        <v>10067.258330000001</v>
      </c>
      <c r="I17">
        <v>12080.71</v>
      </c>
      <c r="J17" s="73">
        <f t="shared" si="2"/>
        <v>12080.71</v>
      </c>
      <c r="K17" s="73">
        <v>289937.03999999998</v>
      </c>
      <c r="L17" s="71">
        <f t="shared" si="3"/>
        <v>241614.19992000001</v>
      </c>
      <c r="N17">
        <v>24</v>
      </c>
      <c r="O17" s="69">
        <f t="shared" si="4"/>
        <v>9956.25</v>
      </c>
      <c r="P17">
        <v>238950</v>
      </c>
      <c r="Q17" s="74">
        <v>11947.5</v>
      </c>
      <c r="R17" s="74">
        <f t="shared" si="5"/>
        <v>286740</v>
      </c>
    </row>
    <row r="18" spans="1:18" x14ac:dyDescent="0.25">
      <c r="A18">
        <v>60</v>
      </c>
      <c r="B18" s="64">
        <v>353.02</v>
      </c>
      <c r="C18" s="73">
        <v>423.62</v>
      </c>
      <c r="D18" s="73">
        <f t="shared" si="0"/>
        <v>25417.200000000001</v>
      </c>
      <c r="E18" s="64">
        <f t="shared" si="1"/>
        <v>21181.199999999997</v>
      </c>
      <c r="G18">
        <v>60</v>
      </c>
      <c r="H18">
        <v>356.57</v>
      </c>
      <c r="I18">
        <v>427.88</v>
      </c>
      <c r="J18" s="73">
        <f t="shared" si="2"/>
        <v>427.88400000000001</v>
      </c>
      <c r="K18" s="73">
        <v>25673.040000000001</v>
      </c>
      <c r="L18" s="71">
        <f t="shared" si="3"/>
        <v>21394.2</v>
      </c>
      <c r="N18">
        <v>60</v>
      </c>
      <c r="O18" s="69">
        <f t="shared" si="4"/>
        <v>354.6</v>
      </c>
      <c r="P18">
        <v>21276</v>
      </c>
      <c r="Q18" s="74">
        <v>425.52</v>
      </c>
      <c r="R18" s="74">
        <f t="shared" si="5"/>
        <v>25531.199999999997</v>
      </c>
    </row>
    <row r="19" spans="1:18" x14ac:dyDescent="0.25">
      <c r="A19">
        <v>4</v>
      </c>
      <c r="B19" s="64">
        <v>101.12</v>
      </c>
      <c r="C19" s="73">
        <v>121.34</v>
      </c>
      <c r="D19" s="73">
        <f t="shared" si="0"/>
        <v>485.36</v>
      </c>
      <c r="E19" s="64">
        <f t="shared" si="1"/>
        <v>404.48</v>
      </c>
      <c r="G19">
        <v>4</v>
      </c>
      <c r="H19">
        <v>102.4</v>
      </c>
      <c r="I19">
        <v>122.88</v>
      </c>
      <c r="J19" s="73">
        <f t="shared" si="2"/>
        <v>122.88</v>
      </c>
      <c r="K19" s="73">
        <f t="shared" ref="K19:K30" si="6">SUM(G19*I19)</f>
        <v>491.52</v>
      </c>
      <c r="L19" s="71">
        <f t="shared" si="3"/>
        <v>409.6</v>
      </c>
      <c r="N19">
        <v>4</v>
      </c>
      <c r="O19" s="69">
        <f t="shared" si="4"/>
        <v>101.65</v>
      </c>
      <c r="P19">
        <v>406.6</v>
      </c>
      <c r="Q19" s="74">
        <v>121.98</v>
      </c>
      <c r="R19" s="74">
        <f t="shared" si="5"/>
        <v>487.92</v>
      </c>
    </row>
    <row r="20" spans="1:18" x14ac:dyDescent="0.25">
      <c r="A20">
        <v>8</v>
      </c>
      <c r="B20" s="64">
        <v>30.24</v>
      </c>
      <c r="C20" s="73">
        <v>36.29</v>
      </c>
      <c r="D20" s="73">
        <f t="shared" si="0"/>
        <v>290.32</v>
      </c>
      <c r="E20" s="64">
        <f t="shared" si="1"/>
        <v>241.92</v>
      </c>
      <c r="G20">
        <v>8</v>
      </c>
      <c r="H20">
        <v>30.623750000000001</v>
      </c>
      <c r="I20">
        <v>36.74</v>
      </c>
      <c r="J20" s="73">
        <f t="shared" si="2"/>
        <v>36.748750000000001</v>
      </c>
      <c r="K20" s="73">
        <v>293.99</v>
      </c>
      <c r="L20" s="71">
        <f t="shared" si="3"/>
        <v>244.99</v>
      </c>
      <c r="N20">
        <v>8</v>
      </c>
      <c r="O20" s="69">
        <f t="shared" si="4"/>
        <v>30.4</v>
      </c>
      <c r="P20">
        <v>243.2</v>
      </c>
      <c r="Q20" s="74">
        <v>36.479999999999997</v>
      </c>
      <c r="R20" s="74">
        <f t="shared" si="5"/>
        <v>291.83999999999997</v>
      </c>
    </row>
    <row r="21" spans="1:18" x14ac:dyDescent="0.25">
      <c r="A21">
        <v>84</v>
      </c>
      <c r="B21" s="64">
        <v>611.97</v>
      </c>
      <c r="C21" s="73">
        <v>734.36</v>
      </c>
      <c r="D21" s="73">
        <f t="shared" si="0"/>
        <v>61686.239999999998</v>
      </c>
      <c r="E21" s="64">
        <f t="shared" si="1"/>
        <v>51405.48</v>
      </c>
      <c r="G21">
        <v>84</v>
      </c>
      <c r="H21">
        <v>618.11500000000001</v>
      </c>
      <c r="I21">
        <v>638.12</v>
      </c>
      <c r="J21" s="73">
        <f t="shared" si="2"/>
        <v>741.73797619047616</v>
      </c>
      <c r="K21" s="73">
        <v>62305.99</v>
      </c>
      <c r="L21" s="71">
        <f t="shared" si="3"/>
        <v>51921.66</v>
      </c>
      <c r="N21">
        <v>84</v>
      </c>
      <c r="O21" s="69">
        <f t="shared" si="4"/>
        <v>614.70000000000005</v>
      </c>
      <c r="P21">
        <v>51634.8</v>
      </c>
      <c r="Q21" s="74">
        <v>737.64</v>
      </c>
      <c r="R21" s="74">
        <f t="shared" si="5"/>
        <v>61961.760000000002</v>
      </c>
    </row>
    <row r="22" spans="1:18" x14ac:dyDescent="0.25">
      <c r="A22">
        <v>6</v>
      </c>
      <c r="B22" s="64">
        <v>185.22</v>
      </c>
      <c r="C22" s="73">
        <v>222.26</v>
      </c>
      <c r="D22" s="73">
        <f t="shared" si="0"/>
        <v>1333.56</v>
      </c>
      <c r="E22" s="64">
        <f t="shared" si="1"/>
        <v>1111.32</v>
      </c>
      <c r="G22">
        <v>6</v>
      </c>
      <c r="H22">
        <v>187.57166000000001</v>
      </c>
      <c r="I22">
        <v>225.08</v>
      </c>
      <c r="J22" s="73">
        <f t="shared" si="2"/>
        <v>225.08666666666667</v>
      </c>
      <c r="K22" s="73">
        <v>1350.52</v>
      </c>
      <c r="L22" s="71">
        <f t="shared" si="3"/>
        <v>1125.4299599999999</v>
      </c>
      <c r="N22">
        <v>6</v>
      </c>
      <c r="O22" s="69">
        <f t="shared" si="4"/>
        <v>186.20000000000002</v>
      </c>
      <c r="P22">
        <v>1117.2</v>
      </c>
      <c r="Q22" s="74">
        <v>223.44</v>
      </c>
      <c r="R22" s="74">
        <f t="shared" si="5"/>
        <v>1340.6399999999999</v>
      </c>
    </row>
    <row r="23" spans="1:18" x14ac:dyDescent="0.25">
      <c r="A23">
        <v>14</v>
      </c>
      <c r="B23" s="64">
        <v>55.76</v>
      </c>
      <c r="C23" s="73">
        <v>66.91</v>
      </c>
      <c r="D23" s="73">
        <f t="shared" si="0"/>
        <v>936.74</v>
      </c>
      <c r="E23" s="64">
        <f t="shared" si="1"/>
        <v>780.64</v>
      </c>
      <c r="G23">
        <v>14</v>
      </c>
      <c r="H23">
        <v>56.462850000000003</v>
      </c>
      <c r="I23">
        <v>67.75</v>
      </c>
      <c r="J23" s="73">
        <f t="shared" si="2"/>
        <v>67.755714285714291</v>
      </c>
      <c r="K23" s="73">
        <v>948.58</v>
      </c>
      <c r="L23" s="71">
        <f t="shared" si="3"/>
        <v>790.47990000000004</v>
      </c>
      <c r="N23">
        <v>14</v>
      </c>
      <c r="O23" s="69">
        <f t="shared" si="4"/>
        <v>56.050000000000004</v>
      </c>
      <c r="P23">
        <v>784.7</v>
      </c>
      <c r="Q23" s="74">
        <v>67.260000000000005</v>
      </c>
      <c r="R23" s="74">
        <f t="shared" si="5"/>
        <v>941.6400000000001</v>
      </c>
    </row>
    <row r="24" spans="1:18" x14ac:dyDescent="0.25">
      <c r="A24">
        <v>60</v>
      </c>
      <c r="B24" s="64">
        <v>988.29</v>
      </c>
      <c r="C24" s="73">
        <v>1185.95</v>
      </c>
      <c r="D24" s="73">
        <f t="shared" si="0"/>
        <v>71157</v>
      </c>
      <c r="E24" s="64">
        <f t="shared" si="1"/>
        <v>59297.399999999994</v>
      </c>
      <c r="G24">
        <v>60</v>
      </c>
      <c r="H24">
        <v>998.21500000000003</v>
      </c>
      <c r="I24">
        <v>1197.8599999999999</v>
      </c>
      <c r="J24" s="73">
        <f t="shared" si="2"/>
        <v>1197.8579999999999</v>
      </c>
      <c r="K24" s="73">
        <v>71871.48</v>
      </c>
      <c r="L24" s="71">
        <f t="shared" si="3"/>
        <v>59892.9</v>
      </c>
      <c r="N24">
        <v>60</v>
      </c>
      <c r="O24" s="69">
        <f t="shared" si="4"/>
        <v>992.7</v>
      </c>
      <c r="P24">
        <v>59562</v>
      </c>
      <c r="Q24" s="74">
        <v>1191.24</v>
      </c>
      <c r="R24" s="74">
        <f t="shared" si="5"/>
        <v>71474.399999999994</v>
      </c>
    </row>
    <row r="25" spans="1:18" x14ac:dyDescent="0.25">
      <c r="A25">
        <v>4</v>
      </c>
      <c r="B25" s="64">
        <v>325.08</v>
      </c>
      <c r="C25" s="73">
        <v>390.1</v>
      </c>
      <c r="D25" s="73">
        <f t="shared" si="0"/>
        <v>1560.4</v>
      </c>
      <c r="E25" s="64">
        <f t="shared" si="1"/>
        <v>1300.32</v>
      </c>
      <c r="G25">
        <v>4</v>
      </c>
      <c r="H25">
        <v>329.20749999999998</v>
      </c>
      <c r="I25">
        <v>395.05</v>
      </c>
      <c r="J25" s="73">
        <f t="shared" si="2"/>
        <v>395.05</v>
      </c>
      <c r="K25" s="73">
        <f t="shared" si="6"/>
        <v>1580.2</v>
      </c>
      <c r="L25" s="71">
        <f t="shared" si="3"/>
        <v>1316.83</v>
      </c>
      <c r="N25">
        <v>4</v>
      </c>
      <c r="O25" s="69">
        <f t="shared" si="4"/>
        <v>326.8</v>
      </c>
      <c r="P25">
        <v>1307.2</v>
      </c>
      <c r="Q25" s="74">
        <v>392.16</v>
      </c>
      <c r="R25" s="74">
        <f t="shared" si="5"/>
        <v>1568.64</v>
      </c>
    </row>
    <row r="26" spans="1:18" x14ac:dyDescent="0.25">
      <c r="A26">
        <v>8</v>
      </c>
      <c r="B26" s="64">
        <v>55.76</v>
      </c>
      <c r="C26" s="73">
        <v>66.91</v>
      </c>
      <c r="D26" s="73">
        <f t="shared" si="0"/>
        <v>535.28</v>
      </c>
      <c r="E26" s="64">
        <f t="shared" si="1"/>
        <v>446.08</v>
      </c>
      <c r="G26">
        <v>8</v>
      </c>
      <c r="H26">
        <v>56.462499999999999</v>
      </c>
      <c r="I26">
        <v>67.75</v>
      </c>
      <c r="J26" s="73">
        <f t="shared" si="2"/>
        <v>67.754999999999995</v>
      </c>
      <c r="K26" s="73">
        <v>542.04</v>
      </c>
      <c r="L26" s="71">
        <f t="shared" si="3"/>
        <v>451.7</v>
      </c>
      <c r="N26">
        <v>8</v>
      </c>
      <c r="O26" s="69">
        <f t="shared" si="4"/>
        <v>56.024999999999999</v>
      </c>
      <c r="P26">
        <v>448.2</v>
      </c>
      <c r="Q26" s="74">
        <v>67.23</v>
      </c>
      <c r="R26" s="74">
        <f t="shared" si="5"/>
        <v>537.84</v>
      </c>
    </row>
    <row r="27" spans="1:18" x14ac:dyDescent="0.25">
      <c r="A27">
        <v>36</v>
      </c>
      <c r="B27" s="64">
        <v>1505.28</v>
      </c>
      <c r="C27" s="73">
        <v>1806.34</v>
      </c>
      <c r="D27" s="73">
        <f t="shared" si="0"/>
        <v>65028.24</v>
      </c>
      <c r="E27" s="64">
        <f t="shared" si="1"/>
        <v>54190.080000000002</v>
      </c>
      <c r="G27">
        <v>36</v>
      </c>
      <c r="H27">
        <v>1520.4</v>
      </c>
      <c r="I27">
        <v>1824.48</v>
      </c>
      <c r="J27" s="73">
        <f t="shared" si="2"/>
        <v>1824.48</v>
      </c>
      <c r="K27" s="73">
        <f t="shared" si="6"/>
        <v>65681.279999999999</v>
      </c>
      <c r="L27" s="71">
        <f t="shared" si="3"/>
        <v>54734.400000000001</v>
      </c>
      <c r="N27">
        <v>36</v>
      </c>
      <c r="O27" s="69">
        <f t="shared" si="4"/>
        <v>1512</v>
      </c>
      <c r="P27">
        <v>54432</v>
      </c>
      <c r="Q27" s="74">
        <v>1814.4</v>
      </c>
      <c r="R27" s="74">
        <f t="shared" si="5"/>
        <v>65318.400000000001</v>
      </c>
    </row>
    <row r="28" spans="1:18" x14ac:dyDescent="0.25">
      <c r="A28">
        <v>3</v>
      </c>
      <c r="B28" s="64">
        <v>131.35</v>
      </c>
      <c r="C28" s="73">
        <v>157.62</v>
      </c>
      <c r="D28" s="73">
        <f t="shared" si="0"/>
        <v>472.86</v>
      </c>
      <c r="E28" s="64">
        <f t="shared" si="1"/>
        <v>394.04999999999995</v>
      </c>
      <c r="G28">
        <v>3</v>
      </c>
      <c r="H28">
        <v>133.02332999999999</v>
      </c>
      <c r="I28">
        <v>159.62</v>
      </c>
      <c r="J28" s="73">
        <f t="shared" si="2"/>
        <v>159.62666666666667</v>
      </c>
      <c r="K28" s="73">
        <v>478.88</v>
      </c>
      <c r="L28" s="71">
        <f t="shared" si="3"/>
        <v>399.06998999999996</v>
      </c>
      <c r="N28">
        <v>3</v>
      </c>
      <c r="O28" s="69">
        <f t="shared" si="4"/>
        <v>132.04999999999998</v>
      </c>
      <c r="P28">
        <v>396.15</v>
      </c>
      <c r="Q28" s="74">
        <v>158.46</v>
      </c>
      <c r="R28" s="74">
        <f t="shared" si="5"/>
        <v>475.38</v>
      </c>
    </row>
    <row r="29" spans="1:18" x14ac:dyDescent="0.25">
      <c r="A29">
        <v>48</v>
      </c>
      <c r="B29" s="64">
        <v>2485.5</v>
      </c>
      <c r="C29" s="73">
        <v>2982.6</v>
      </c>
      <c r="D29" s="73">
        <f t="shared" si="0"/>
        <v>143164.79999999999</v>
      </c>
      <c r="E29" s="64">
        <f t="shared" si="1"/>
        <v>119304</v>
      </c>
      <c r="G29">
        <v>48</v>
      </c>
      <c r="H29">
        <v>2510.4699999999998</v>
      </c>
      <c r="I29">
        <v>3012.56</v>
      </c>
      <c r="J29" s="73">
        <f t="shared" si="2"/>
        <v>3012.5639583333336</v>
      </c>
      <c r="K29" s="73">
        <v>144603.07</v>
      </c>
      <c r="L29" s="71">
        <f t="shared" si="3"/>
        <v>120502.56</v>
      </c>
      <c r="N29">
        <v>48</v>
      </c>
      <c r="O29" s="69">
        <f t="shared" si="4"/>
        <v>2496.6</v>
      </c>
      <c r="P29">
        <v>119836.8</v>
      </c>
      <c r="Q29" s="74">
        <v>2995.92</v>
      </c>
      <c r="R29" s="74">
        <f t="shared" si="5"/>
        <v>143804.16</v>
      </c>
    </row>
    <row r="30" spans="1:18" x14ac:dyDescent="0.25">
      <c r="A30">
        <v>4</v>
      </c>
      <c r="B30" s="64">
        <v>236.25</v>
      </c>
      <c r="C30" s="73">
        <v>283.5</v>
      </c>
      <c r="D30" s="73">
        <f t="shared" si="0"/>
        <v>1134</v>
      </c>
      <c r="E30" s="64">
        <f t="shared" si="1"/>
        <v>945</v>
      </c>
      <c r="G30">
        <v>4</v>
      </c>
      <c r="H30">
        <v>239.25</v>
      </c>
      <c r="I30">
        <v>287.10000000000002</v>
      </c>
      <c r="J30" s="73">
        <f t="shared" si="2"/>
        <v>287.10000000000002</v>
      </c>
      <c r="K30" s="73">
        <f t="shared" si="6"/>
        <v>1148.4000000000001</v>
      </c>
      <c r="L30" s="71">
        <f>SUM(G30*H30)</f>
        <v>957</v>
      </c>
      <c r="N30">
        <v>4</v>
      </c>
      <c r="O30" s="69">
        <f t="shared" si="4"/>
        <v>237.5</v>
      </c>
      <c r="P30">
        <v>950</v>
      </c>
      <c r="Q30" s="74">
        <v>285</v>
      </c>
      <c r="R30" s="74">
        <f t="shared" si="5"/>
        <v>1140</v>
      </c>
    </row>
    <row r="31" spans="1:18" x14ac:dyDescent="0.25">
      <c r="D31" s="64">
        <f>SUM(D3:D30)</f>
        <v>2290000.9999999995</v>
      </c>
      <c r="E31" s="64">
        <f>SUM(E3:E30)</f>
        <v>1908329.7500000002</v>
      </c>
      <c r="K31" s="64">
        <f>SUM(K3:K30)</f>
        <v>2331901.75</v>
      </c>
      <c r="L31" s="71">
        <f>SUM(L3:L30)</f>
        <v>1943251.4515699998</v>
      </c>
      <c r="N31" s="64"/>
      <c r="P31">
        <f>SUM(P3:P30)</f>
        <v>1922854.8499999999</v>
      </c>
      <c r="R31">
        <f>SUM(R3:R30)</f>
        <v>2307425.8199999998</v>
      </c>
    </row>
  </sheetData>
  <mergeCells count="2">
    <mergeCell ref="A1:E1"/>
    <mergeCell ref="G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цены</vt:lpstr>
      <vt:lpstr>Лист1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Волкова Екатерина Викторовна</cp:lastModifiedBy>
  <cp:lastPrinted>2022-08-22T08:56:53Z</cp:lastPrinted>
  <dcterms:created xsi:type="dcterms:W3CDTF">2014-01-15T18:15:09Z</dcterms:created>
  <dcterms:modified xsi:type="dcterms:W3CDTF">2022-08-30T03:53:03Z</dcterms:modified>
</cp:coreProperties>
</file>