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Запрос предложений\Задвижки\"/>
    </mc:Choice>
  </mc:AlternateContent>
  <bookViews>
    <workbookView xWindow="0" yWindow="0" windowWidth="2010" windowHeight="8025"/>
  </bookViews>
  <sheets>
    <sheet name="Расчет цены" sheetId="2" r:id="rId1"/>
  </sheets>
  <definedNames>
    <definedName name="_xlnm.Print_Area" localSheetId="0">'Расчет цены'!$A$1:$R$36</definedName>
  </definedNames>
  <calcPr calcId="162913"/>
</workbook>
</file>

<file path=xl/calcChain.xml><?xml version="1.0" encoding="utf-8"?>
<calcChain xmlns="http://schemas.openxmlformats.org/spreadsheetml/2006/main">
  <c r="L12" i="2" l="1"/>
  <c r="M12" i="2"/>
  <c r="N12" i="2" s="1"/>
  <c r="O12" i="2"/>
  <c r="P12" i="2"/>
  <c r="Q12" i="2" s="1"/>
  <c r="R12" i="2" s="1"/>
  <c r="L13" i="2"/>
  <c r="M13" i="2"/>
  <c r="N13" i="2"/>
  <c r="O13" i="2"/>
  <c r="P13" i="2" s="1"/>
  <c r="Q13" i="2" s="1"/>
  <c r="R13" i="2" s="1"/>
  <c r="L14" i="2"/>
  <c r="M14" i="2"/>
  <c r="N14" i="2" s="1"/>
  <c r="O14" i="2"/>
  <c r="P14" i="2" s="1"/>
  <c r="Q14" i="2" s="1"/>
  <c r="R14" i="2" s="1"/>
  <c r="L15" i="2"/>
  <c r="M15" i="2"/>
  <c r="N15" i="2" s="1"/>
  <c r="O15" i="2"/>
  <c r="P15" i="2"/>
  <c r="Q15" i="2"/>
  <c r="R15" i="2"/>
  <c r="L16" i="2"/>
  <c r="M16" i="2" s="1"/>
  <c r="N16" i="2" s="1"/>
  <c r="O16" i="2"/>
  <c r="P16" i="2" s="1"/>
  <c r="Q16" i="2" s="1"/>
  <c r="R16" i="2" s="1"/>
  <c r="L17" i="2"/>
  <c r="M17" i="2"/>
  <c r="N17" i="2"/>
  <c r="O17" i="2"/>
  <c r="P17" i="2"/>
  <c r="Q17" i="2"/>
  <c r="R17" i="2" s="1"/>
  <c r="L18" i="2"/>
  <c r="M18" i="2"/>
  <c r="N18" i="2"/>
  <c r="O18" i="2"/>
  <c r="P18" i="2"/>
  <c r="Q18" i="2" s="1"/>
  <c r="R18" i="2" s="1"/>
  <c r="L19" i="2"/>
  <c r="M19" i="2" s="1"/>
  <c r="N19" i="2" s="1"/>
  <c r="O19" i="2"/>
  <c r="P19" i="2" s="1"/>
  <c r="Q19" i="2" s="1"/>
  <c r="R19" i="2" s="1"/>
  <c r="L20" i="2"/>
  <c r="M20" i="2"/>
  <c r="N20" i="2"/>
  <c r="O20" i="2"/>
  <c r="P20" i="2"/>
  <c r="Q20" i="2" s="1"/>
  <c r="R20" i="2" s="1"/>
  <c r="L21" i="2"/>
  <c r="M21" i="2"/>
  <c r="N21" i="2" s="1"/>
  <c r="O21" i="2"/>
  <c r="P21" i="2" s="1"/>
  <c r="Q21" i="2" s="1"/>
  <c r="R21" i="2" s="1"/>
  <c r="L22" i="2"/>
  <c r="M22" i="2" s="1"/>
  <c r="N22" i="2" s="1"/>
  <c r="O22" i="2"/>
  <c r="P22" i="2"/>
  <c r="Q22" i="2" s="1"/>
  <c r="R22" i="2" s="1"/>
  <c r="O24" i="2" l="1"/>
  <c r="P24" i="2" s="1"/>
  <c r="Q24" i="2" s="1"/>
  <c r="R24" i="2" s="1"/>
  <c r="L24" i="2"/>
  <c r="M24" i="2" s="1"/>
  <c r="N24" i="2" s="1"/>
  <c r="O23" i="2"/>
  <c r="P23" i="2" s="1"/>
  <c r="Q23" i="2" s="1"/>
  <c r="R23" i="2" s="1"/>
  <c r="L23" i="2"/>
  <c r="M23" i="2" s="1"/>
  <c r="N23" i="2" s="1"/>
  <c r="L9" i="2"/>
  <c r="M9" i="2" s="1"/>
  <c r="N9" i="2" s="1"/>
  <c r="O9" i="2"/>
  <c r="P9" i="2" s="1"/>
  <c r="Q9" i="2" s="1"/>
  <c r="R9" i="2" s="1"/>
  <c r="L10" i="2"/>
  <c r="M10" i="2" s="1"/>
  <c r="N10" i="2" s="1"/>
  <c r="O10" i="2"/>
  <c r="P10" i="2" s="1"/>
  <c r="Q10" i="2" s="1"/>
  <c r="R10" i="2" s="1"/>
  <c r="L11" i="2"/>
  <c r="M11" i="2" s="1"/>
  <c r="N11" i="2" s="1"/>
  <c r="O11" i="2"/>
  <c r="P11" i="2" s="1"/>
  <c r="Q11" i="2" s="1"/>
  <c r="R11" i="2" s="1"/>
  <c r="R25" i="2" l="1"/>
  <c r="L29" i="2" s="1"/>
</calcChain>
</file>

<file path=xl/sharedStrings.xml><?xml version="1.0" encoding="utf-8"?>
<sst xmlns="http://schemas.openxmlformats.org/spreadsheetml/2006/main" count="66" uniqueCount="49">
  <si>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</si>
  <si>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</si>
  <si>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</si>
  <si>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</si>
  <si>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</si>
  <si>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</si>
  <si>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</si>
  <si>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</si>
  <si>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</si>
  <si>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</si>
  <si>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</si>
  <si>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</si>
  <si>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</si>
  <si>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</si>
  <si>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</si>
  <si>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</si>
  <si>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</si>
  <si>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</si>
  <si>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</si>
  <si>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</si>
  <si>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</si>
  <si>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</si>
  <si>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</si>
  <si>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</si>
  <si>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</si>
  <si>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</si>
  <si>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Исполнитель:</t>
  </si>
  <si>
    <t xml:space="preserve">Поставка задвижек чугунных фланцевых полнопроходных с невыдвижным шпинделем и обрезиненным клином со штурвалом </t>
  </si>
  <si>
    <t>шт</t>
  </si>
  <si>
    <t>Задвижка фланцевая с обрезиненных клином Ду 50 мм</t>
  </si>
  <si>
    <t>Задвижка фланцевая с обрезиненных клином Ду 80 мм</t>
  </si>
  <si>
    <t>Задвижка фланцевая с обрезиненных клином Ду 100 мм</t>
  </si>
  <si>
    <t>Задвижка фланцевая с обрезиненных клином Ду 150 мм</t>
  </si>
  <si>
    <t>Задвижка фланцевая с обрезиненных клином Ду 200 мм</t>
  </si>
  <si>
    <t>Поставщик №1 исх.№ 269 от 06.04.21г.</t>
  </si>
  <si>
    <t>Штурвал  для задвижки Ду 50 мм</t>
  </si>
  <si>
    <t>Штурвал  для задвижки Ду 80 мм</t>
  </si>
  <si>
    <t>Штурвал  для задвижки Ду 100 мм</t>
  </si>
  <si>
    <t>Задвижка фланцевая с обрезиненных клином Ду 125 мм</t>
  </si>
  <si>
    <t>Штурвал  для задвижки Ду 125мм</t>
  </si>
  <si>
    <t>Штурвал  для задвижки Ду 150мм</t>
  </si>
  <si>
    <t>Штурвал  для задвижки Ду 200 мм</t>
  </si>
  <si>
    <t>Задвижка фланцевая с обрезиненных клином Ду 250 мм</t>
  </si>
  <si>
    <t>Штурвал  для задвижки Ду 250 мм</t>
  </si>
  <si>
    <t>Задвижка фланцевая с обрезиненных клином Ду 300 мм</t>
  </si>
  <si>
    <t>Штурвал  для задвижки Ду 300 мм</t>
  </si>
  <si>
    <t>Поставщик № 2 исх. К21-004174 от 06.04.21г.</t>
  </si>
  <si>
    <t>Поставщик №3  исх. № 269 от 06.04.21г.</t>
  </si>
  <si>
    <t>Дата 17.06.2021г.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</si>
</sst>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"/>
    <numFmt numFmtId="165" formatCode="0.00000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Alignment="1">
      <alignment horizont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A13" zoomScale="70" zoomScaleNormal="70" workbookViewId="0">
      <selection activeCell="AG15" sqref="AG15:AH15"/>
    </sheetView>
  </sheetViews>
  <sheetFormatPr defaultColWidth="9.140625" defaultRowHeight="12.75" x14ac:dyDescent="0.2"/>
  <cols>
    <col min="1" max="1" width="4.7109375" style="2" customWidth="1"/>
    <col min="2" max="2" width="26.28515625" style="45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52.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29.2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90" t="s">
        <v>23</v>
      </c>
      <c r="N4" s="91"/>
      <c r="O4" s="91"/>
      <c r="P4" s="91"/>
      <c r="Q4" s="69"/>
      <c r="R4" s="69"/>
    </row>
    <row r="5" spans="1:18" ht="27" customHeight="1" x14ac:dyDescent="0.25">
      <c r="A5" s="69"/>
      <c r="B5" s="47"/>
      <c r="C5" s="92" t="s">
        <v>27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77"/>
    </row>
    <row r="6" spans="1:18" ht="32.25" customHeight="1" x14ac:dyDescent="0.2">
      <c r="A6" s="81" t="s">
        <v>16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39" customHeight="1" x14ac:dyDescent="0.2">
      <c r="A7" s="82" t="s">
        <v>0</v>
      </c>
      <c r="B7" s="83" t="s">
        <v>14</v>
      </c>
      <c r="C7" s="84" t="s">
        <v>1</v>
      </c>
      <c r="D7" s="84" t="s">
        <v>2</v>
      </c>
      <c r="E7" s="86" t="s">
        <v>3</v>
      </c>
      <c r="F7" s="87"/>
      <c r="G7" s="88"/>
      <c r="H7" s="86" t="s">
        <v>9</v>
      </c>
      <c r="I7" s="87"/>
      <c r="J7" s="87"/>
      <c r="K7" s="100" t="s">
        <v>11</v>
      </c>
      <c r="L7" s="89" t="s">
        <v>17</v>
      </c>
      <c r="M7" s="89"/>
      <c r="N7" s="89"/>
      <c r="O7" s="96" t="s">
        <v>18</v>
      </c>
      <c r="P7" s="96"/>
      <c r="Q7" s="96"/>
      <c r="R7" s="96"/>
    </row>
    <row r="8" spans="1:18" ht="156" customHeight="1" x14ac:dyDescent="0.2">
      <c r="A8" s="82"/>
      <c r="B8" s="83"/>
      <c r="C8" s="85"/>
      <c r="D8" s="85"/>
      <c r="E8" s="41" t="s">
        <v>34</v>
      </c>
      <c r="F8" s="41" t="s">
        <v>46</v>
      </c>
      <c r="G8" s="41" t="s">
        <v>47</v>
      </c>
      <c r="H8" s="4" t="s">
        <v>10</v>
      </c>
      <c r="I8" s="4" t="s">
        <v>10</v>
      </c>
      <c r="J8" s="4" t="s">
        <v>10</v>
      </c>
      <c r="K8" s="101"/>
      <c r="L8" s="3" t="s">
        <v>12</v>
      </c>
      <c r="M8" s="3" t="s">
        <v>4</v>
      </c>
      <c r="N8" s="5" t="s">
        <v>5</v>
      </c>
      <c r="O8" s="25" t="s">
        <v>19</v>
      </c>
      <c r="P8" s="6" t="s">
        <v>6</v>
      </c>
      <c r="Q8" s="6" t="s">
        <v>7</v>
      </c>
      <c r="R8" s="48" t="s">
        <v>20</v>
      </c>
    </row>
    <row r="9" spans="1:18" s="68" customFormat="1" ht="40.5" customHeight="1" x14ac:dyDescent="0.2">
      <c r="A9" s="56">
        <v>1</v>
      </c>
      <c r="B9" s="57" t="s">
        <v>29</v>
      </c>
      <c r="C9" s="58" t="s">
        <v>28</v>
      </c>
      <c r="D9" s="59">
        <v>20</v>
      </c>
      <c r="E9" s="60">
        <v>11000</v>
      </c>
      <c r="F9" s="60">
        <v>11016.9</v>
      </c>
      <c r="G9" s="41">
        <v>12500</v>
      </c>
      <c r="H9" s="61"/>
      <c r="I9" s="61"/>
      <c r="J9" s="61"/>
      <c r="K9" s="62"/>
      <c r="L9" s="63">
        <f t="shared" ref="L9:L11" si="0">(E9+F9+G9)/3</f>
        <v>11505.633333333333</v>
      </c>
      <c r="M9" s="64">
        <f t="shared" ref="M9:M11" si="1">SQRT(((SUM((POWER(E9-L9,2)),(POWER(F9-L9,2)),(POWER(G9-L9,2)))/(COLUMNS(E9:G9)-1))))</f>
        <v>861.18825081008481</v>
      </c>
      <c r="N9" s="64">
        <f t="shared" ref="N9:N11" si="2">M9/L9*100</f>
        <v>7.4849269558687332</v>
      </c>
      <c r="O9" s="65">
        <f t="shared" ref="O9:O11" si="3">((D9/3)*(SUM(E9:G9)))</f>
        <v>230112.66666666669</v>
      </c>
      <c r="P9" s="66">
        <f t="shared" ref="P9:P11" si="4">O9/D9</f>
        <v>11505.633333333335</v>
      </c>
      <c r="Q9" s="65">
        <f t="shared" ref="Q9:Q11" si="5">ROUNDDOWN(P9,2)</f>
        <v>11505.63</v>
      </c>
      <c r="R9" s="67">
        <f t="shared" ref="R9:R11" si="6">Q9*D9</f>
        <v>230112.59999999998</v>
      </c>
    </row>
    <row r="10" spans="1:18" s="68" customFormat="1" ht="38.25" customHeight="1" x14ac:dyDescent="0.2">
      <c r="A10" s="56">
        <v>2</v>
      </c>
      <c r="B10" s="57" t="s">
        <v>35</v>
      </c>
      <c r="C10" s="58" t="s">
        <v>28</v>
      </c>
      <c r="D10" s="59">
        <v>20</v>
      </c>
      <c r="E10" s="60">
        <v>800</v>
      </c>
      <c r="F10" s="41">
        <v>829.08</v>
      </c>
      <c r="G10" s="41">
        <v>1010</v>
      </c>
      <c r="H10" s="61"/>
      <c r="I10" s="61"/>
      <c r="J10" s="61"/>
      <c r="K10" s="62"/>
      <c r="L10" s="63">
        <f t="shared" si="0"/>
        <v>879.69333333333327</v>
      </c>
      <c r="M10" s="64">
        <f t="shared" si="1"/>
        <v>113.78173022648816</v>
      </c>
      <c r="N10" s="64">
        <f t="shared" si="2"/>
        <v>12.934249461155572</v>
      </c>
      <c r="O10" s="65">
        <f t="shared" si="3"/>
        <v>17593.866666666669</v>
      </c>
      <c r="P10" s="66">
        <f t="shared" si="4"/>
        <v>879.69333333333338</v>
      </c>
      <c r="Q10" s="65">
        <f t="shared" si="5"/>
        <v>879.69</v>
      </c>
      <c r="R10" s="67">
        <f t="shared" si="6"/>
        <v>17593.800000000003</v>
      </c>
    </row>
    <row r="11" spans="1:18" s="68" customFormat="1" ht="38.25" customHeight="1" x14ac:dyDescent="0.2">
      <c r="A11" s="56">
        <v>3</v>
      </c>
      <c r="B11" s="57" t="s">
        <v>30</v>
      </c>
      <c r="C11" s="58" t="s">
        <v>28</v>
      </c>
      <c r="D11" s="59">
        <v>4</v>
      </c>
      <c r="E11" s="60">
        <v>11100</v>
      </c>
      <c r="F11" s="41">
        <v>11258.79</v>
      </c>
      <c r="G11" s="41">
        <v>13100</v>
      </c>
      <c r="H11" s="61"/>
      <c r="I11" s="61"/>
      <c r="J11" s="61"/>
      <c r="K11" s="62"/>
      <c r="L11" s="63">
        <f t="shared" si="0"/>
        <v>11819.596666666666</v>
      </c>
      <c r="M11" s="64">
        <f t="shared" si="1"/>
        <v>1111.7005388292896</v>
      </c>
      <c r="N11" s="64">
        <f t="shared" si="2"/>
        <v>9.4055708513682195</v>
      </c>
      <c r="O11" s="65">
        <f t="shared" si="3"/>
        <v>47278.386666666665</v>
      </c>
      <c r="P11" s="66">
        <f t="shared" si="4"/>
        <v>11819.596666666666</v>
      </c>
      <c r="Q11" s="65">
        <f t="shared" si="5"/>
        <v>11819.59</v>
      </c>
      <c r="R11" s="67">
        <f t="shared" si="6"/>
        <v>47278.36</v>
      </c>
    </row>
    <row r="12" spans="1:18" s="68" customFormat="1" ht="38.25" customHeight="1" x14ac:dyDescent="0.2">
      <c r="A12" s="56">
        <v>4</v>
      </c>
      <c r="B12" s="57" t="s">
        <v>36</v>
      </c>
      <c r="C12" s="58" t="s">
        <v>28</v>
      </c>
      <c r="D12" s="59">
        <v>4</v>
      </c>
      <c r="E12" s="60">
        <v>1000</v>
      </c>
      <c r="F12" s="41">
        <v>1088.6400000000001</v>
      </c>
      <c r="G12" s="60">
        <v>1600</v>
      </c>
      <c r="H12" s="61"/>
      <c r="I12" s="61"/>
      <c r="J12" s="61"/>
      <c r="K12" s="62"/>
      <c r="L12" s="63">
        <f t="shared" ref="L12:L22" si="7">(E12+F12+G12)/3</f>
        <v>1229.5466666666669</v>
      </c>
      <c r="M12" s="64">
        <f t="shared" ref="M12:M22" si="8">SQRT(((SUM((POWER(E12-L12,2)),(POWER(F12-L12,2)),(POWER(G12-L12,2)))/(COLUMNS(E12:G12)-1))))</f>
        <v>323.86882612152306</v>
      </c>
      <c r="N12" s="78">
        <f t="shared" ref="N12:N22" si="9">M12/L12*100</f>
        <v>26.340507026019587</v>
      </c>
      <c r="O12" s="65">
        <f t="shared" ref="O12:O22" si="10">((D12/3)*(SUM(E12:G12)))</f>
        <v>4918.1866666666665</v>
      </c>
      <c r="P12" s="66">
        <f t="shared" ref="P12:P22" si="11">O12/D12</f>
        <v>1229.5466666666666</v>
      </c>
      <c r="Q12" s="65">
        <f t="shared" ref="Q12:Q22" si="12">ROUNDDOWN(P12,2)</f>
        <v>1229.54</v>
      </c>
      <c r="R12" s="67">
        <f t="shared" ref="R12:R22" si="13">Q12*D12</f>
        <v>4918.16</v>
      </c>
    </row>
    <row r="13" spans="1:18" s="68" customFormat="1" ht="38.25" customHeight="1" x14ac:dyDescent="0.2">
      <c r="A13" s="56">
        <v>5</v>
      </c>
      <c r="B13" s="57" t="s">
        <v>31</v>
      </c>
      <c r="C13" s="58" t="s">
        <v>28</v>
      </c>
      <c r="D13" s="59">
        <v>20</v>
      </c>
      <c r="E13" s="60">
        <v>11900</v>
      </c>
      <c r="F13" s="41">
        <v>12174.96</v>
      </c>
      <c r="G13" s="60">
        <v>13700</v>
      </c>
      <c r="H13" s="61"/>
      <c r="I13" s="61"/>
      <c r="J13" s="61"/>
      <c r="K13" s="62"/>
      <c r="L13" s="63">
        <f t="shared" si="7"/>
        <v>12591.653333333334</v>
      </c>
      <c r="M13" s="64">
        <f t="shared" si="8"/>
        <v>969.65199970573656</v>
      </c>
      <c r="N13" s="64">
        <f t="shared" si="9"/>
        <v>7.700752030226397</v>
      </c>
      <c r="O13" s="65">
        <f t="shared" si="10"/>
        <v>251833.06666666668</v>
      </c>
      <c r="P13" s="66">
        <f t="shared" si="11"/>
        <v>12591.653333333334</v>
      </c>
      <c r="Q13" s="65">
        <f t="shared" si="12"/>
        <v>12591.65</v>
      </c>
      <c r="R13" s="67">
        <f t="shared" si="13"/>
        <v>251833</v>
      </c>
    </row>
    <row r="14" spans="1:18" s="68" customFormat="1" ht="38.25" customHeight="1" x14ac:dyDescent="0.2">
      <c r="A14" s="56">
        <v>6</v>
      </c>
      <c r="B14" s="57" t="s">
        <v>37</v>
      </c>
      <c r="C14" s="58" t="s">
        <v>28</v>
      </c>
      <c r="D14" s="59">
        <v>20</v>
      </c>
      <c r="E14" s="60">
        <v>1300</v>
      </c>
      <c r="F14" s="41">
        <v>1452.36</v>
      </c>
      <c r="G14" s="60">
        <v>2050</v>
      </c>
      <c r="H14" s="61"/>
      <c r="I14" s="61"/>
      <c r="J14" s="61"/>
      <c r="K14" s="62"/>
      <c r="L14" s="63">
        <f t="shared" si="7"/>
        <v>1600.7866666666666</v>
      </c>
      <c r="M14" s="64">
        <f t="shared" si="8"/>
        <v>396.41878932933207</v>
      </c>
      <c r="N14" s="78">
        <f t="shared" si="9"/>
        <v>24.763998700388896</v>
      </c>
      <c r="O14" s="65">
        <f t="shared" si="10"/>
        <v>32015.733333333334</v>
      </c>
      <c r="P14" s="66">
        <f t="shared" si="11"/>
        <v>1600.7866666666666</v>
      </c>
      <c r="Q14" s="65">
        <f t="shared" si="12"/>
        <v>1600.78</v>
      </c>
      <c r="R14" s="67">
        <f t="shared" si="13"/>
        <v>32015.599999999999</v>
      </c>
    </row>
    <row r="15" spans="1:18" s="68" customFormat="1" ht="38.25" customHeight="1" x14ac:dyDescent="0.2">
      <c r="A15" s="56">
        <v>7</v>
      </c>
      <c r="B15" s="57" t="s">
        <v>38</v>
      </c>
      <c r="C15" s="58" t="s">
        <v>28</v>
      </c>
      <c r="D15" s="59">
        <v>2</v>
      </c>
      <c r="E15" s="60">
        <v>20300</v>
      </c>
      <c r="F15" s="41">
        <v>20706.84</v>
      </c>
      <c r="G15" s="60">
        <v>22100</v>
      </c>
      <c r="H15" s="61"/>
      <c r="I15" s="61"/>
      <c r="J15" s="61"/>
      <c r="K15" s="62"/>
      <c r="L15" s="63">
        <f t="shared" si="7"/>
        <v>21035.613333333331</v>
      </c>
      <c r="M15" s="64">
        <f t="shared" si="8"/>
        <v>943.96447419028073</v>
      </c>
      <c r="N15" s="64">
        <f t="shared" si="9"/>
        <v>4.4874587644870862</v>
      </c>
      <c r="O15" s="65">
        <f t="shared" si="10"/>
        <v>42071.226666666662</v>
      </c>
      <c r="P15" s="66">
        <f t="shared" si="11"/>
        <v>21035.613333333331</v>
      </c>
      <c r="Q15" s="65">
        <f t="shared" si="12"/>
        <v>21035.61</v>
      </c>
      <c r="R15" s="67">
        <f t="shared" si="13"/>
        <v>42071.22</v>
      </c>
    </row>
    <row r="16" spans="1:18" s="68" customFormat="1" ht="38.25" customHeight="1" x14ac:dyDescent="0.2">
      <c r="A16" s="56">
        <v>8</v>
      </c>
      <c r="B16" s="57" t="s">
        <v>39</v>
      </c>
      <c r="C16" s="58" t="s">
        <v>28</v>
      </c>
      <c r="D16" s="59">
        <v>2</v>
      </c>
      <c r="E16" s="60">
        <v>2100</v>
      </c>
      <c r="F16" s="41">
        <v>2290.67</v>
      </c>
      <c r="G16" s="60">
        <v>3200</v>
      </c>
      <c r="H16" s="61"/>
      <c r="I16" s="61"/>
      <c r="J16" s="61"/>
      <c r="K16" s="62"/>
      <c r="L16" s="63">
        <f t="shared" si="7"/>
        <v>2530.2233333333334</v>
      </c>
      <c r="M16" s="64">
        <f t="shared" si="8"/>
        <v>587.82595182020782</v>
      </c>
      <c r="N16" s="64">
        <f t="shared" si="9"/>
        <v>23.232176546479078</v>
      </c>
      <c r="O16" s="65">
        <f t="shared" si="10"/>
        <v>5060.4466666666667</v>
      </c>
      <c r="P16" s="66">
        <f t="shared" si="11"/>
        <v>2530.2233333333334</v>
      </c>
      <c r="Q16" s="65">
        <f t="shared" si="12"/>
        <v>2530.2199999999998</v>
      </c>
      <c r="R16" s="67">
        <f t="shared" si="13"/>
        <v>5060.4399999999996</v>
      </c>
    </row>
    <row r="17" spans="1:24" s="68" customFormat="1" ht="47.25" customHeight="1" x14ac:dyDescent="0.2">
      <c r="A17" s="56">
        <v>9</v>
      </c>
      <c r="B17" s="57" t="s">
        <v>32</v>
      </c>
      <c r="C17" s="58" t="s">
        <v>28</v>
      </c>
      <c r="D17" s="59">
        <v>3</v>
      </c>
      <c r="E17" s="60">
        <v>22500</v>
      </c>
      <c r="F17" s="41">
        <v>23705.64</v>
      </c>
      <c r="G17" s="60">
        <v>25300</v>
      </c>
      <c r="H17" s="61"/>
      <c r="I17" s="61"/>
      <c r="J17" s="61"/>
      <c r="K17" s="62"/>
      <c r="L17" s="63">
        <f t="shared" si="7"/>
        <v>23835.213333333333</v>
      </c>
      <c r="M17" s="64">
        <f t="shared" si="8"/>
        <v>1404.4899204100161</v>
      </c>
      <c r="N17" s="64">
        <f t="shared" si="9"/>
        <v>5.8924998940363977</v>
      </c>
      <c r="O17" s="65">
        <f t="shared" si="10"/>
        <v>71505.64</v>
      </c>
      <c r="P17" s="66">
        <f t="shared" si="11"/>
        <v>23835.213333333333</v>
      </c>
      <c r="Q17" s="65">
        <f t="shared" si="12"/>
        <v>23835.21</v>
      </c>
      <c r="R17" s="67">
        <f t="shared" si="13"/>
        <v>71505.63</v>
      </c>
    </row>
    <row r="18" spans="1:24" s="68" customFormat="1" ht="37.5" customHeight="1" x14ac:dyDescent="0.2">
      <c r="A18" s="56">
        <v>10</v>
      </c>
      <c r="B18" s="57" t="s">
        <v>40</v>
      </c>
      <c r="C18" s="58" t="s">
        <v>28</v>
      </c>
      <c r="D18" s="59">
        <v>3</v>
      </c>
      <c r="E18" s="60">
        <v>2100</v>
      </c>
      <c r="F18" s="41">
        <v>2290.6799999999998</v>
      </c>
      <c r="G18" s="60">
        <v>3200</v>
      </c>
      <c r="H18" s="61"/>
      <c r="I18" s="61"/>
      <c r="J18" s="61"/>
      <c r="K18" s="62"/>
      <c r="L18" s="63">
        <f t="shared" si="7"/>
        <v>2530.2266666666669</v>
      </c>
      <c r="M18" s="64">
        <f t="shared" si="8"/>
        <v>587.82391422375235</v>
      </c>
      <c r="N18" s="64">
        <f t="shared" si="9"/>
        <v>23.232065410098397</v>
      </c>
      <c r="O18" s="65">
        <f t="shared" si="10"/>
        <v>7590.68</v>
      </c>
      <c r="P18" s="66">
        <f t="shared" si="11"/>
        <v>2530.2266666666669</v>
      </c>
      <c r="Q18" s="65">
        <f t="shared" si="12"/>
        <v>2530.2199999999998</v>
      </c>
      <c r="R18" s="67">
        <f t="shared" si="13"/>
        <v>7590.66</v>
      </c>
    </row>
    <row r="19" spans="1:24" s="1" customFormat="1" ht="45.75" customHeight="1" x14ac:dyDescent="0.25">
      <c r="A19" s="56">
        <v>11</v>
      </c>
      <c r="B19" s="57" t="s">
        <v>33</v>
      </c>
      <c r="C19" s="58" t="s">
        <v>28</v>
      </c>
      <c r="D19" s="59">
        <v>2</v>
      </c>
      <c r="E19" s="60">
        <v>36900</v>
      </c>
      <c r="F19" s="41">
        <v>37043.160000000003</v>
      </c>
      <c r="G19" s="60">
        <v>39100</v>
      </c>
      <c r="H19" s="61"/>
      <c r="I19" s="61"/>
      <c r="J19" s="61"/>
      <c r="K19" s="62"/>
      <c r="L19" s="63">
        <f t="shared" si="7"/>
        <v>37681.053333333337</v>
      </c>
      <c r="M19" s="64">
        <f t="shared" si="8"/>
        <v>1230.9268575075171</v>
      </c>
      <c r="N19" s="64">
        <f t="shared" si="9"/>
        <v>3.2666997034783449</v>
      </c>
      <c r="O19" s="65">
        <f t="shared" si="10"/>
        <v>75362.106666666659</v>
      </c>
      <c r="P19" s="66">
        <f t="shared" si="11"/>
        <v>37681.05333333333</v>
      </c>
      <c r="Q19" s="65">
        <f t="shared" si="12"/>
        <v>37681.050000000003</v>
      </c>
      <c r="R19" s="67">
        <f t="shared" si="13"/>
        <v>75362.100000000006</v>
      </c>
    </row>
    <row r="20" spans="1:24" s="1" customFormat="1" ht="30.75" customHeight="1" x14ac:dyDescent="0.25">
      <c r="A20" s="56">
        <v>12</v>
      </c>
      <c r="B20" s="57" t="s">
        <v>41</v>
      </c>
      <c r="C20" s="58" t="s">
        <v>28</v>
      </c>
      <c r="D20" s="59">
        <v>2</v>
      </c>
      <c r="E20" s="60">
        <v>3200</v>
      </c>
      <c r="F20" s="41">
        <v>3449.88</v>
      </c>
      <c r="G20" s="60">
        <v>5100</v>
      </c>
      <c r="H20" s="61"/>
      <c r="I20" s="61"/>
      <c r="J20" s="61"/>
      <c r="K20" s="62"/>
      <c r="L20" s="63">
        <f t="shared" si="7"/>
        <v>3916.626666666667</v>
      </c>
      <c r="M20" s="64">
        <f t="shared" si="8"/>
        <v>1032.4191678447921</v>
      </c>
      <c r="N20" s="64">
        <f t="shared" si="9"/>
        <v>26.359907535518456</v>
      </c>
      <c r="O20" s="65">
        <f t="shared" si="10"/>
        <v>7833.253333333334</v>
      </c>
      <c r="P20" s="66">
        <f t="shared" si="11"/>
        <v>3916.626666666667</v>
      </c>
      <c r="Q20" s="65">
        <f t="shared" si="12"/>
        <v>3916.62</v>
      </c>
      <c r="R20" s="67">
        <f t="shared" si="13"/>
        <v>7833.24</v>
      </c>
    </row>
    <row r="21" spans="1:24" s="1" customFormat="1" ht="38.25" customHeight="1" x14ac:dyDescent="0.25">
      <c r="A21" s="56">
        <v>13</v>
      </c>
      <c r="B21" s="57" t="s">
        <v>42</v>
      </c>
      <c r="C21" s="58" t="s">
        <v>28</v>
      </c>
      <c r="D21" s="59">
        <v>1</v>
      </c>
      <c r="E21" s="60">
        <v>70500</v>
      </c>
      <c r="F21" s="41">
        <v>71498.7</v>
      </c>
      <c r="G21" s="60">
        <v>74500</v>
      </c>
      <c r="H21" s="61"/>
      <c r="I21" s="61"/>
      <c r="J21" s="61"/>
      <c r="K21" s="62"/>
      <c r="L21" s="63">
        <f t="shared" si="7"/>
        <v>72166.233333333337</v>
      </c>
      <c r="M21" s="64">
        <f t="shared" si="8"/>
        <v>2081.8742909535472</v>
      </c>
      <c r="N21" s="64">
        <f t="shared" si="9"/>
        <v>2.8848315822961714</v>
      </c>
      <c r="O21" s="65">
        <f t="shared" si="10"/>
        <v>72166.233333333337</v>
      </c>
      <c r="P21" s="66">
        <f t="shared" si="11"/>
        <v>72166.233333333337</v>
      </c>
      <c r="Q21" s="65">
        <f t="shared" si="12"/>
        <v>72166.23</v>
      </c>
      <c r="R21" s="67">
        <f t="shared" si="13"/>
        <v>72166.23</v>
      </c>
    </row>
    <row r="22" spans="1:24" s="1" customFormat="1" ht="37.5" customHeight="1" x14ac:dyDescent="0.25">
      <c r="A22" s="56">
        <v>14</v>
      </c>
      <c r="B22" s="57" t="s">
        <v>43</v>
      </c>
      <c r="C22" s="58" t="s">
        <v>28</v>
      </c>
      <c r="D22" s="59">
        <v>1</v>
      </c>
      <c r="E22" s="60">
        <v>7100</v>
      </c>
      <c r="F22" s="41">
        <v>7317.18</v>
      </c>
      <c r="G22" s="60">
        <v>9500</v>
      </c>
      <c r="H22" s="61"/>
      <c r="I22" s="61"/>
      <c r="J22" s="61"/>
      <c r="K22" s="62"/>
      <c r="L22" s="63">
        <f t="shared" si="7"/>
        <v>7972.3933333333334</v>
      </c>
      <c r="M22" s="64">
        <f t="shared" si="8"/>
        <v>1327.3953382972734</v>
      </c>
      <c r="N22" s="64">
        <f t="shared" si="9"/>
        <v>16.649897750871215</v>
      </c>
      <c r="O22" s="65">
        <f t="shared" si="10"/>
        <v>7972.3933333333334</v>
      </c>
      <c r="P22" s="66">
        <f t="shared" si="11"/>
        <v>7972.3933333333334</v>
      </c>
      <c r="Q22" s="65">
        <f t="shared" si="12"/>
        <v>7972.39</v>
      </c>
      <c r="R22" s="67">
        <f t="shared" si="13"/>
        <v>7972.39</v>
      </c>
    </row>
    <row r="23" spans="1:24" s="1" customFormat="1" ht="43.5" customHeight="1" x14ac:dyDescent="0.25">
      <c r="A23" s="56">
        <v>15</v>
      </c>
      <c r="B23" s="57" t="s">
        <v>44</v>
      </c>
      <c r="C23" s="58" t="s">
        <v>28</v>
      </c>
      <c r="D23" s="59">
        <v>1</v>
      </c>
      <c r="E23" s="60">
        <v>96900</v>
      </c>
      <c r="F23" s="41">
        <v>97382.22</v>
      </c>
      <c r="G23" s="41">
        <v>99500</v>
      </c>
      <c r="H23" s="61"/>
      <c r="I23" s="61"/>
      <c r="J23" s="61"/>
      <c r="K23" s="62"/>
      <c r="L23" s="63">
        <f t="shared" ref="L23" si="14">(E23+F23+G23)/3</f>
        <v>97927.406666666662</v>
      </c>
      <c r="M23" s="64">
        <f t="shared" ref="M23" si="15">SQRT(((SUM((POWER(E23-L23,2)),(POWER(F23-L23,2)),(POWER(G23-L23,2)))/(COLUMNS(E23:G23)-1))))</f>
        <v>1383.0840090657302</v>
      </c>
      <c r="N23" s="64">
        <f t="shared" ref="N23" si="16">M23/L23*100</f>
        <v>1.4123564139440401</v>
      </c>
      <c r="O23" s="65">
        <f t="shared" ref="O23" si="17">((D23/3)*(SUM(E23:G23)))</f>
        <v>97927.406666666648</v>
      </c>
      <c r="P23" s="66">
        <f t="shared" ref="P23" si="18">O23/D23</f>
        <v>97927.406666666648</v>
      </c>
      <c r="Q23" s="65">
        <f t="shared" ref="Q23" si="19">ROUNDDOWN(P23,2)</f>
        <v>97927.4</v>
      </c>
      <c r="R23" s="67">
        <f t="shared" ref="R23" si="20">Q23*D23</f>
        <v>97927.4</v>
      </c>
    </row>
    <row r="24" spans="1:24" s="7" customFormat="1" ht="45.75" customHeight="1" x14ac:dyDescent="0.25">
      <c r="A24" s="56">
        <v>16</v>
      </c>
      <c r="B24" s="57" t="s">
        <v>45</v>
      </c>
      <c r="C24" s="58" t="s">
        <v>28</v>
      </c>
      <c r="D24" s="59">
        <v>1</v>
      </c>
      <c r="E24" s="60">
        <v>7100</v>
      </c>
      <c r="F24" s="41">
        <v>7317.18</v>
      </c>
      <c r="G24" s="41">
        <v>9500</v>
      </c>
      <c r="H24" s="61"/>
      <c r="I24" s="61"/>
      <c r="J24" s="61"/>
      <c r="K24" s="62"/>
      <c r="L24" s="63">
        <f t="shared" ref="L24" si="21">(E24+F24+G24)/3</f>
        <v>7972.3933333333334</v>
      </c>
      <c r="M24" s="64">
        <f t="shared" ref="M24" si="22">SQRT(((SUM((POWER(E24-L24,2)),(POWER(F24-L24,2)),(POWER(G24-L24,2)))/(COLUMNS(E24:G24)-1))))</f>
        <v>1327.3953382972734</v>
      </c>
      <c r="N24" s="64">
        <f t="shared" ref="N24" si="23">M24/L24*100</f>
        <v>16.649897750871215</v>
      </c>
      <c r="O24" s="65">
        <f t="shared" ref="O24" si="24">((D24/3)*(SUM(E24:G24)))</f>
        <v>7972.3933333333334</v>
      </c>
      <c r="P24" s="66">
        <f t="shared" ref="P24" si="25">O24/D24</f>
        <v>7972.3933333333334</v>
      </c>
      <c r="Q24" s="65">
        <f t="shared" ref="Q24" si="26">ROUNDDOWN(P24,2)</f>
        <v>7972.39</v>
      </c>
      <c r="R24" s="67">
        <f t="shared" ref="R24" si="27">Q24*D24</f>
        <v>7972.39</v>
      </c>
      <c r="X24" s="70" t="s">
        <v>22</v>
      </c>
    </row>
    <row r="25" spans="1:24" ht="52.5" customHeight="1" x14ac:dyDescent="0.2">
      <c r="A25" s="15"/>
      <c r="B25" s="16"/>
      <c r="C25" s="17"/>
      <c r="D25" s="40"/>
      <c r="E25" s="18"/>
      <c r="F25" s="18"/>
      <c r="G25" s="18"/>
      <c r="H25" s="18"/>
      <c r="I25" s="18"/>
      <c r="J25" s="18"/>
      <c r="K25" s="19"/>
      <c r="L25" s="20"/>
      <c r="M25" s="21"/>
      <c r="N25" s="50"/>
      <c r="O25" s="102" t="s">
        <v>13</v>
      </c>
      <c r="P25" s="102"/>
      <c r="Q25" s="103"/>
      <c r="R25" s="24">
        <f>SUM(R9:R24)</f>
        <v>979213.21999999986</v>
      </c>
    </row>
    <row r="26" spans="1:24" ht="21.75" customHeight="1" x14ac:dyDescent="0.2">
      <c r="A26" s="71"/>
      <c r="B26" s="76" t="s">
        <v>24</v>
      </c>
      <c r="C26" s="17"/>
      <c r="D26" s="106">
        <v>816011.02</v>
      </c>
      <c r="E26" s="107"/>
      <c r="F26" s="19"/>
      <c r="G26" s="19"/>
      <c r="H26" s="19"/>
      <c r="I26" s="19"/>
      <c r="J26" s="19"/>
      <c r="K26" s="19"/>
      <c r="L26" s="20"/>
      <c r="M26" s="72"/>
      <c r="N26" s="73"/>
      <c r="O26" s="74"/>
      <c r="P26" s="74"/>
      <c r="Q26" s="74"/>
      <c r="R26" s="75"/>
    </row>
    <row r="27" spans="1:24" s="8" customFormat="1" ht="15.75" customHeight="1" x14ac:dyDescent="0.2">
      <c r="A27" s="71"/>
      <c r="B27" s="16"/>
      <c r="C27" s="17"/>
      <c r="D27" s="40"/>
      <c r="E27" s="79"/>
      <c r="F27" s="19"/>
      <c r="G27" s="19"/>
      <c r="H27" s="19"/>
      <c r="I27" s="19"/>
      <c r="J27" s="19"/>
      <c r="K27" s="19"/>
      <c r="L27" s="20"/>
      <c r="M27" s="72"/>
      <c r="N27" s="73"/>
      <c r="O27" s="74"/>
      <c r="P27" s="74"/>
      <c r="Q27" s="74"/>
      <c r="R27" s="75"/>
    </row>
    <row r="28" spans="1:24" s="8" customFormat="1" ht="15" x14ac:dyDescent="0.2">
      <c r="A28" s="71"/>
      <c r="B28" s="76" t="s">
        <v>25</v>
      </c>
      <c r="C28" s="17"/>
      <c r="D28" s="106">
        <v>163202.20000000001</v>
      </c>
      <c r="E28" s="107"/>
      <c r="F28" s="19"/>
      <c r="G28" s="19"/>
      <c r="H28" s="19"/>
      <c r="I28" s="19"/>
      <c r="J28" s="19"/>
      <c r="K28" s="19"/>
      <c r="L28" s="20"/>
      <c r="M28" s="72"/>
      <c r="N28" s="73"/>
      <c r="O28" s="74"/>
      <c r="P28" s="74"/>
      <c r="Q28" s="74"/>
      <c r="R28" s="75"/>
    </row>
    <row r="29" spans="1:24" s="8" customFormat="1" ht="33" customHeight="1" x14ac:dyDescent="0.25">
      <c r="A29" s="97" t="s">
        <v>21</v>
      </c>
      <c r="B29" s="97"/>
      <c r="C29" s="97"/>
      <c r="D29" s="97"/>
      <c r="E29" s="97"/>
      <c r="F29" s="97"/>
      <c r="G29" s="97"/>
      <c r="H29" s="97"/>
      <c r="I29" s="97"/>
      <c r="J29" s="97"/>
      <c r="K29" s="27"/>
      <c r="L29" s="30">
        <f>R25</f>
        <v>979213.21999999986</v>
      </c>
      <c r="M29" s="23" t="s">
        <v>8</v>
      </c>
      <c r="N29" s="51"/>
      <c r="O29" s="23"/>
      <c r="P29" s="23"/>
      <c r="Q29" s="23"/>
      <c r="R29" s="22"/>
    </row>
    <row r="30" spans="1:24" ht="46.5" customHeight="1" x14ac:dyDescent="0.2">
      <c r="A30" s="98" t="s">
        <v>15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24" s="8" customFormat="1" ht="15.75" x14ac:dyDescent="0.25">
      <c r="A31" s="14"/>
      <c r="B31" s="46"/>
      <c r="C31" s="32"/>
      <c r="D31" s="32"/>
      <c r="E31" s="32"/>
      <c r="F31" s="32"/>
      <c r="G31" s="33"/>
      <c r="H31" s="33"/>
      <c r="I31" s="33"/>
      <c r="J31" s="33"/>
      <c r="K31" s="33"/>
      <c r="L31" s="34"/>
      <c r="M31" s="32"/>
      <c r="N31" s="52"/>
      <c r="O31" s="10"/>
      <c r="P31" s="43"/>
      <c r="Q31" s="43"/>
      <c r="R31" s="43"/>
    </row>
    <row r="32" spans="1:24" ht="15.75" x14ac:dyDescent="0.25">
      <c r="A32" s="14"/>
      <c r="B32" s="105" t="s">
        <v>26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53"/>
      <c r="O32" s="28"/>
      <c r="P32" s="31"/>
      <c r="Q32" s="44"/>
      <c r="R32" s="8"/>
    </row>
    <row r="33" spans="1:18" ht="15.75" x14ac:dyDescent="0.25">
      <c r="A33" s="42"/>
      <c r="B33" s="35"/>
      <c r="C33" s="35"/>
      <c r="D33" s="32"/>
      <c r="E33" s="36"/>
      <c r="F33" s="37"/>
      <c r="G33" s="38"/>
      <c r="H33" s="38"/>
      <c r="I33" s="38"/>
      <c r="J33" s="38"/>
      <c r="K33" s="38"/>
      <c r="L33" s="39"/>
      <c r="M33" s="39"/>
      <c r="N33" s="54"/>
      <c r="O33" s="13"/>
      <c r="P33" s="31"/>
      <c r="Q33" s="44"/>
      <c r="R33" s="8"/>
    </row>
    <row r="34" spans="1:18" ht="15.75" x14ac:dyDescent="0.25">
      <c r="A34" s="42"/>
      <c r="B34" s="93" t="s">
        <v>48</v>
      </c>
      <c r="C34" s="93"/>
      <c r="D34" s="93"/>
      <c r="E34" s="93"/>
      <c r="F34" s="93"/>
      <c r="G34" s="38"/>
      <c r="H34" s="38"/>
      <c r="I34" s="38"/>
      <c r="J34" s="38"/>
      <c r="K34" s="38"/>
      <c r="L34" s="39"/>
      <c r="M34" s="39"/>
      <c r="N34" s="54"/>
      <c r="O34" s="13"/>
      <c r="P34" s="8"/>
      <c r="Q34" s="8"/>
      <c r="R34" s="8"/>
    </row>
    <row r="35" spans="1:18" ht="15.75" x14ac:dyDescent="0.25">
      <c r="A35" s="94"/>
      <c r="B35" s="94"/>
      <c r="C35" s="104"/>
      <c r="D35" s="104"/>
      <c r="E35" s="104"/>
      <c r="F35" s="104"/>
      <c r="L35" s="29"/>
      <c r="M35" s="9"/>
      <c r="N35" s="55"/>
      <c r="O35" s="9"/>
    </row>
    <row r="36" spans="1:18" ht="15.75" x14ac:dyDescent="0.25">
      <c r="A36" s="95"/>
      <c r="B36" s="95"/>
      <c r="C36" s="95"/>
      <c r="D36" s="10"/>
      <c r="E36" s="11"/>
      <c r="F36" s="12"/>
      <c r="G36" s="8"/>
      <c r="H36" s="8"/>
      <c r="I36" s="8"/>
      <c r="J36" s="8"/>
      <c r="K36" s="8"/>
      <c r="L36" s="26"/>
      <c r="M36" s="28"/>
      <c r="N36" s="53"/>
      <c r="O36" s="28"/>
      <c r="P36" s="8"/>
      <c r="Q36" s="8"/>
      <c r="R36" s="8"/>
    </row>
  </sheetData>
  <mergeCells count="23">
    <mergeCell ref="B34:F34"/>
    <mergeCell ref="A35:B35"/>
    <mergeCell ref="A36:C36"/>
    <mergeCell ref="O7:R7"/>
    <mergeCell ref="A29:J29"/>
    <mergeCell ref="A30:R30"/>
    <mergeCell ref="H7:J7"/>
    <mergeCell ref="K7:K8"/>
    <mergeCell ref="O25:Q25"/>
    <mergeCell ref="C35:F35"/>
    <mergeCell ref="B32:M32"/>
    <mergeCell ref="D26:E26"/>
    <mergeCell ref="D28:E28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C5:Q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Фоминых Ирина Геннадьевна</cp:lastModifiedBy>
  <cp:lastPrinted>2021-08-04T03:43:24Z</cp:lastPrinted>
  <dcterms:created xsi:type="dcterms:W3CDTF">2014-01-15T18:15:09Z</dcterms:created>
  <dcterms:modified xsi:type="dcterms:W3CDTF">2021-08-04T05:20:41Z</dcterms:modified>
</cp:coreProperties>
</file>